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.ad.epa.gov\ord\CIN\USERS\MAIN\Q-Z\sglassme\Net MyDocuments\drinking water treatment\Phase II\results\final data analysis\"/>
    </mc:Choice>
  </mc:AlternateContent>
  <bookViews>
    <workbookView xWindow="0" yWindow="0" windowWidth="20490" windowHeight="7755"/>
  </bookViews>
  <sheets>
    <sheet name="Dictionary" sheetId="9" r:id="rId1"/>
    <sheet name="Table 2 and Sup Table 2- source" sheetId="1" r:id="rId2"/>
    <sheet name="Table 2 and Sup Table 2- treat" sheetId="2" r:id="rId3"/>
    <sheet name="Figure 1" sheetId="4" r:id="rId4"/>
    <sheet name="Figures 2 and 3" sheetId="5" r:id="rId5"/>
    <sheet name="Figure 4" sheetId="6" r:id="rId6"/>
    <sheet name="Figure 5" sheetId="7" r:id="rId7"/>
    <sheet name="Sup Table 5" sheetId="8" r:id="rId8"/>
  </sheets>
  <externalReferences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9" i="8" l="1"/>
  <c r="N169" i="8"/>
  <c r="K169" i="8"/>
  <c r="H169" i="8"/>
  <c r="S169" i="8" s="1"/>
  <c r="E169" i="8"/>
  <c r="Q168" i="8"/>
  <c r="N168" i="8"/>
  <c r="K168" i="8"/>
  <c r="H168" i="8"/>
  <c r="E168" i="8"/>
  <c r="S168" i="8" s="1"/>
  <c r="Q166" i="8"/>
  <c r="N166" i="8"/>
  <c r="K166" i="8"/>
  <c r="H166" i="8"/>
  <c r="E166" i="8"/>
  <c r="S166" i="8" s="1"/>
  <c r="Q165" i="8"/>
  <c r="N165" i="8"/>
  <c r="K165" i="8"/>
  <c r="H165" i="8"/>
  <c r="E165" i="8"/>
  <c r="S165" i="8" s="1"/>
  <c r="T167" i="8" s="1"/>
  <c r="Q84" i="8"/>
  <c r="N84" i="8"/>
  <c r="K84" i="8"/>
  <c r="H84" i="8"/>
  <c r="E84" i="8"/>
  <c r="S84" i="8" s="1"/>
  <c r="Q83" i="8"/>
  <c r="N83" i="8"/>
  <c r="K83" i="8"/>
  <c r="H83" i="8"/>
  <c r="E83" i="8"/>
  <c r="S83" i="8" s="1"/>
  <c r="Q81" i="8"/>
  <c r="N81" i="8"/>
  <c r="K81" i="8"/>
  <c r="H81" i="8"/>
  <c r="E81" i="8"/>
  <c r="S81" i="8" s="1"/>
  <c r="Q80" i="8"/>
  <c r="N80" i="8"/>
  <c r="K80" i="8"/>
  <c r="H80" i="8"/>
  <c r="S80" i="8" s="1"/>
  <c r="T82" i="8" s="1"/>
  <c r="E80" i="8"/>
  <c r="T54" i="7"/>
  <c r="S54" i="7"/>
  <c r="P54" i="7"/>
  <c r="O54" i="7"/>
  <c r="L54" i="7"/>
  <c r="K54" i="7"/>
  <c r="H54" i="7"/>
  <c r="G54" i="7"/>
  <c r="X54" i="7" s="1"/>
  <c r="D54" i="7"/>
  <c r="C54" i="7"/>
  <c r="T53" i="7"/>
  <c r="S53" i="7"/>
  <c r="P53" i="7"/>
  <c r="O53" i="7"/>
  <c r="L53" i="7"/>
  <c r="K53" i="7"/>
  <c r="H53" i="7"/>
  <c r="G53" i="7"/>
  <c r="D53" i="7"/>
  <c r="Y53" i="7" s="1"/>
  <c r="C53" i="7"/>
  <c r="T52" i="7"/>
  <c r="S52" i="7"/>
  <c r="P52" i="7"/>
  <c r="O52" i="7"/>
  <c r="L52" i="7"/>
  <c r="K52" i="7"/>
  <c r="H52" i="7"/>
  <c r="G52" i="7"/>
  <c r="X52" i="7" s="1"/>
  <c r="D52" i="7"/>
  <c r="C52" i="7"/>
  <c r="T51" i="7"/>
  <c r="S51" i="7"/>
  <c r="P51" i="7"/>
  <c r="O51" i="7"/>
  <c r="L51" i="7"/>
  <c r="K51" i="7"/>
  <c r="H51" i="7"/>
  <c r="G51" i="7"/>
  <c r="D51" i="7"/>
  <c r="Y51" i="7" s="1"/>
  <c r="C51" i="7"/>
  <c r="T50" i="7"/>
  <c r="S50" i="7"/>
  <c r="P50" i="7"/>
  <c r="O50" i="7"/>
  <c r="L50" i="7"/>
  <c r="K50" i="7"/>
  <c r="H50" i="7"/>
  <c r="G50" i="7"/>
  <c r="X50" i="7" s="1"/>
  <c r="D50" i="7"/>
  <c r="C50" i="7"/>
  <c r="T49" i="7"/>
  <c r="S49" i="7"/>
  <c r="P49" i="7"/>
  <c r="O49" i="7"/>
  <c r="L49" i="7"/>
  <c r="K49" i="7"/>
  <c r="H49" i="7"/>
  <c r="G49" i="7"/>
  <c r="D49" i="7"/>
  <c r="Y49" i="7" s="1"/>
  <c r="C49" i="7"/>
  <c r="T48" i="7"/>
  <c r="S48" i="7"/>
  <c r="P48" i="7"/>
  <c r="O48" i="7"/>
  <c r="L48" i="7"/>
  <c r="K48" i="7"/>
  <c r="H48" i="7"/>
  <c r="G48" i="7"/>
  <c r="X48" i="7" s="1"/>
  <c r="D48" i="7"/>
  <c r="C48" i="7"/>
  <c r="T47" i="7"/>
  <c r="S47" i="7"/>
  <c r="P47" i="7"/>
  <c r="O47" i="7"/>
  <c r="L47" i="7"/>
  <c r="K47" i="7"/>
  <c r="H47" i="7"/>
  <c r="G47" i="7"/>
  <c r="D47" i="7"/>
  <c r="Y47" i="7" s="1"/>
  <c r="C47" i="7"/>
  <c r="T46" i="7"/>
  <c r="S46" i="7"/>
  <c r="P46" i="7"/>
  <c r="O46" i="7"/>
  <c r="L46" i="7"/>
  <c r="K46" i="7"/>
  <c r="H46" i="7"/>
  <c r="G46" i="7"/>
  <c r="X46" i="7" s="1"/>
  <c r="D46" i="7"/>
  <c r="C46" i="7"/>
  <c r="T45" i="7"/>
  <c r="S45" i="7"/>
  <c r="P45" i="7"/>
  <c r="O45" i="7"/>
  <c r="L45" i="7"/>
  <c r="K45" i="7"/>
  <c r="H45" i="7"/>
  <c r="G45" i="7"/>
  <c r="D45" i="7"/>
  <c r="Y45" i="7" s="1"/>
  <c r="C45" i="7"/>
  <c r="T44" i="7"/>
  <c r="S44" i="7"/>
  <c r="P44" i="7"/>
  <c r="O44" i="7"/>
  <c r="L44" i="7"/>
  <c r="K44" i="7"/>
  <c r="H44" i="7"/>
  <c r="G44" i="7"/>
  <c r="X44" i="7" s="1"/>
  <c r="D44" i="7"/>
  <c r="C44" i="7"/>
  <c r="T43" i="7"/>
  <c r="S43" i="7"/>
  <c r="P43" i="7"/>
  <c r="O43" i="7"/>
  <c r="L43" i="7"/>
  <c r="K43" i="7"/>
  <c r="H43" i="7"/>
  <c r="G43" i="7"/>
  <c r="D43" i="7"/>
  <c r="Y43" i="7" s="1"/>
  <c r="C43" i="7"/>
  <c r="T42" i="7"/>
  <c r="S42" i="7"/>
  <c r="P42" i="7"/>
  <c r="O42" i="7"/>
  <c r="L42" i="7"/>
  <c r="K42" i="7"/>
  <c r="H42" i="7"/>
  <c r="G42" i="7"/>
  <c r="X42" i="7" s="1"/>
  <c r="D42" i="7"/>
  <c r="C42" i="7"/>
  <c r="T41" i="7"/>
  <c r="S41" i="7"/>
  <c r="P41" i="7"/>
  <c r="O41" i="7"/>
  <c r="L41" i="7"/>
  <c r="K41" i="7"/>
  <c r="H41" i="7"/>
  <c r="G41" i="7"/>
  <c r="D41" i="7"/>
  <c r="Y41" i="7" s="1"/>
  <c r="C41" i="7"/>
  <c r="T40" i="7"/>
  <c r="S40" i="7"/>
  <c r="P40" i="7"/>
  <c r="O40" i="7"/>
  <c r="L40" i="7"/>
  <c r="K40" i="7"/>
  <c r="H40" i="7"/>
  <c r="G40" i="7"/>
  <c r="X40" i="7" s="1"/>
  <c r="D40" i="7"/>
  <c r="C40" i="7"/>
  <c r="T39" i="7"/>
  <c r="S39" i="7"/>
  <c r="P39" i="7"/>
  <c r="O39" i="7"/>
  <c r="L39" i="7"/>
  <c r="K39" i="7"/>
  <c r="H39" i="7"/>
  <c r="G39" i="7"/>
  <c r="D39" i="7"/>
  <c r="Y39" i="7" s="1"/>
  <c r="C39" i="7"/>
  <c r="T38" i="7"/>
  <c r="S38" i="7"/>
  <c r="P38" i="7"/>
  <c r="O38" i="7"/>
  <c r="L38" i="7"/>
  <c r="K38" i="7"/>
  <c r="H38" i="7"/>
  <c r="G38" i="7"/>
  <c r="X38" i="7" s="1"/>
  <c r="D38" i="7"/>
  <c r="C38" i="7"/>
  <c r="T37" i="7"/>
  <c r="S37" i="7"/>
  <c r="P37" i="7"/>
  <c r="O37" i="7"/>
  <c r="L37" i="7"/>
  <c r="K37" i="7"/>
  <c r="H37" i="7"/>
  <c r="G37" i="7"/>
  <c r="D37" i="7"/>
  <c r="Y37" i="7" s="1"/>
  <c r="C37" i="7"/>
  <c r="T36" i="7"/>
  <c r="S36" i="7"/>
  <c r="P36" i="7"/>
  <c r="O36" i="7"/>
  <c r="L36" i="7"/>
  <c r="K36" i="7"/>
  <c r="H36" i="7"/>
  <c r="G36" i="7"/>
  <c r="X36" i="7" s="1"/>
  <c r="D36" i="7"/>
  <c r="C36" i="7"/>
  <c r="T35" i="7"/>
  <c r="S35" i="7"/>
  <c r="P35" i="7"/>
  <c r="O35" i="7"/>
  <c r="L35" i="7"/>
  <c r="K35" i="7"/>
  <c r="H35" i="7"/>
  <c r="G35" i="7"/>
  <c r="D35" i="7"/>
  <c r="Y35" i="7" s="1"/>
  <c r="C35" i="7"/>
  <c r="T34" i="7"/>
  <c r="S34" i="7"/>
  <c r="P34" i="7"/>
  <c r="O34" i="7"/>
  <c r="L34" i="7"/>
  <c r="K34" i="7"/>
  <c r="H34" i="7"/>
  <c r="G34" i="7"/>
  <c r="D34" i="7"/>
  <c r="C34" i="7"/>
  <c r="X34" i="7" s="1"/>
  <c r="T33" i="7"/>
  <c r="S33" i="7"/>
  <c r="P33" i="7"/>
  <c r="O33" i="7"/>
  <c r="L33" i="7"/>
  <c r="K33" i="7"/>
  <c r="H33" i="7"/>
  <c r="G33" i="7"/>
  <c r="X33" i="7" s="1"/>
  <c r="D33" i="7"/>
  <c r="Y33" i="7" s="1"/>
  <c r="C33" i="7"/>
  <c r="T32" i="7"/>
  <c r="S32" i="7"/>
  <c r="P32" i="7"/>
  <c r="O32" i="7"/>
  <c r="L32" i="7"/>
  <c r="K32" i="7"/>
  <c r="H32" i="7"/>
  <c r="G32" i="7"/>
  <c r="D32" i="7"/>
  <c r="Y32" i="7" s="1"/>
  <c r="C32" i="7"/>
  <c r="X32" i="7" s="1"/>
  <c r="T31" i="7"/>
  <c r="S31" i="7"/>
  <c r="P31" i="7"/>
  <c r="O31" i="7"/>
  <c r="L31" i="7"/>
  <c r="K31" i="7"/>
  <c r="H31" i="7"/>
  <c r="G31" i="7"/>
  <c r="X31" i="7" s="1"/>
  <c r="D31" i="7"/>
  <c r="C31" i="7"/>
  <c r="T30" i="7"/>
  <c r="S30" i="7"/>
  <c r="P30" i="7"/>
  <c r="O30" i="7"/>
  <c r="L30" i="7"/>
  <c r="K30" i="7"/>
  <c r="H30" i="7"/>
  <c r="G30" i="7"/>
  <c r="D30" i="7"/>
  <c r="Y30" i="7" s="1"/>
  <c r="C30" i="7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T170" i="8" l="1"/>
  <c r="X30" i="7"/>
  <c r="Y34" i="7"/>
  <c r="X35" i="7"/>
  <c r="X37" i="7"/>
  <c r="X39" i="7"/>
  <c r="X41" i="7"/>
  <c r="X43" i="7"/>
  <c r="X45" i="7"/>
  <c r="X47" i="7"/>
  <c r="X49" i="7"/>
  <c r="X51" i="7"/>
  <c r="X53" i="7"/>
  <c r="Y31" i="7"/>
  <c r="Y36" i="7"/>
  <c r="Y38" i="7"/>
  <c r="Y40" i="7"/>
  <c r="Y42" i="7"/>
  <c r="Y44" i="7"/>
  <c r="Y46" i="7"/>
  <c r="Y48" i="7"/>
  <c r="Y50" i="7"/>
  <c r="Y52" i="7"/>
  <c r="Y54" i="7"/>
  <c r="J248" i="2" l="1"/>
  <c r="H248" i="2"/>
  <c r="F248" i="2"/>
  <c r="E248" i="2"/>
  <c r="D248" i="2"/>
  <c r="I248" i="2" s="1"/>
  <c r="C248" i="2"/>
  <c r="B248" i="2"/>
  <c r="I247" i="2"/>
  <c r="H247" i="2"/>
  <c r="F247" i="2"/>
  <c r="E247" i="2"/>
  <c r="D247" i="2"/>
  <c r="C247" i="2"/>
  <c r="B247" i="2"/>
  <c r="L246" i="2"/>
  <c r="H246" i="2"/>
  <c r="F246" i="2"/>
  <c r="E246" i="2"/>
  <c r="D246" i="2"/>
  <c r="C246" i="2"/>
  <c r="B246" i="2"/>
  <c r="L245" i="2"/>
  <c r="K245" i="2"/>
  <c r="H245" i="2"/>
  <c r="F245" i="2"/>
  <c r="E245" i="2"/>
  <c r="D245" i="2"/>
  <c r="C245" i="2"/>
  <c r="B245" i="2"/>
  <c r="L244" i="2"/>
  <c r="K244" i="2"/>
  <c r="H244" i="2"/>
  <c r="F244" i="2"/>
  <c r="E244" i="2"/>
  <c r="D244" i="2"/>
  <c r="C244" i="2"/>
  <c r="I244" i="2" s="1"/>
  <c r="B244" i="2"/>
  <c r="J244" i="2" s="1"/>
  <c r="L243" i="2"/>
  <c r="K243" i="2"/>
  <c r="J243" i="2"/>
  <c r="H243" i="2"/>
  <c r="F243" i="2"/>
  <c r="E243" i="2"/>
  <c r="D243" i="2"/>
  <c r="C243" i="2"/>
  <c r="B243" i="2"/>
  <c r="L242" i="2"/>
  <c r="K242" i="2"/>
  <c r="H242" i="2"/>
  <c r="F242" i="2"/>
  <c r="E242" i="2"/>
  <c r="D242" i="2"/>
  <c r="C242" i="2"/>
  <c r="I242" i="2" s="1"/>
  <c r="B242" i="2"/>
  <c r="L241" i="2"/>
  <c r="K241" i="2"/>
  <c r="J241" i="2"/>
  <c r="H241" i="2"/>
  <c r="F241" i="2"/>
  <c r="E241" i="2"/>
  <c r="D241" i="2"/>
  <c r="C241" i="2"/>
  <c r="B241" i="2"/>
  <c r="I241" i="2" s="1"/>
  <c r="L240" i="2"/>
  <c r="K240" i="2"/>
  <c r="H240" i="2"/>
  <c r="F240" i="2"/>
  <c r="E240" i="2"/>
  <c r="D240" i="2"/>
  <c r="C240" i="2"/>
  <c r="B240" i="2"/>
  <c r="L239" i="2"/>
  <c r="K239" i="2"/>
  <c r="H239" i="2"/>
  <c r="F239" i="2"/>
  <c r="E239" i="2"/>
  <c r="D239" i="2"/>
  <c r="I239" i="2" s="1"/>
  <c r="C239" i="2"/>
  <c r="B239" i="2"/>
  <c r="L238" i="2"/>
  <c r="K238" i="2"/>
  <c r="H238" i="2"/>
  <c r="F238" i="2"/>
  <c r="E238" i="2"/>
  <c r="D238" i="2"/>
  <c r="I238" i="2" s="1"/>
  <c r="C238" i="2"/>
  <c r="B238" i="2"/>
  <c r="J238" i="2" s="1"/>
  <c r="J237" i="2"/>
  <c r="H237" i="2"/>
  <c r="F237" i="2"/>
  <c r="E237" i="2"/>
  <c r="D237" i="2"/>
  <c r="I237" i="2" s="1"/>
  <c r="C237" i="2"/>
  <c r="B237" i="2"/>
  <c r="J236" i="2"/>
  <c r="I236" i="2"/>
  <c r="H236" i="2"/>
  <c r="F236" i="2"/>
  <c r="E236" i="2"/>
  <c r="D236" i="2"/>
  <c r="C236" i="2"/>
  <c r="B236" i="2"/>
  <c r="J235" i="2"/>
  <c r="H235" i="2"/>
  <c r="F235" i="2"/>
  <c r="E235" i="2"/>
  <c r="D235" i="2"/>
  <c r="C235" i="2"/>
  <c r="B235" i="2"/>
  <c r="L234" i="2"/>
  <c r="K234" i="2"/>
  <c r="J234" i="2"/>
  <c r="I234" i="2"/>
  <c r="H234" i="2"/>
  <c r="F234" i="2"/>
  <c r="E234" i="2"/>
  <c r="D234" i="2"/>
  <c r="C234" i="2"/>
  <c r="B234" i="2"/>
  <c r="L233" i="2"/>
  <c r="K233" i="2"/>
  <c r="H233" i="2"/>
  <c r="F233" i="2"/>
  <c r="E233" i="2"/>
  <c r="D233" i="2"/>
  <c r="I233" i="2" s="1"/>
  <c r="C233" i="2"/>
  <c r="B233" i="2"/>
  <c r="L232" i="2"/>
  <c r="K232" i="2"/>
  <c r="H232" i="2"/>
  <c r="F232" i="2"/>
  <c r="E232" i="2"/>
  <c r="D232" i="2"/>
  <c r="I232" i="2" s="1"/>
  <c r="C232" i="2"/>
  <c r="B232" i="2"/>
  <c r="J232" i="2" s="1"/>
  <c r="L231" i="2"/>
  <c r="K231" i="2"/>
  <c r="H231" i="2"/>
  <c r="F231" i="2"/>
  <c r="E231" i="2"/>
  <c r="D231" i="2"/>
  <c r="C231" i="2"/>
  <c r="G231" i="2" s="1"/>
  <c r="B231" i="2"/>
  <c r="L230" i="2"/>
  <c r="K230" i="2"/>
  <c r="J230" i="2"/>
  <c r="H230" i="2"/>
  <c r="F230" i="2"/>
  <c r="E230" i="2"/>
  <c r="D230" i="2"/>
  <c r="C230" i="2"/>
  <c r="B230" i="2"/>
  <c r="J229" i="2"/>
  <c r="H229" i="2"/>
  <c r="F229" i="2"/>
  <c r="E229" i="2"/>
  <c r="D229" i="2"/>
  <c r="C229" i="2"/>
  <c r="B229" i="2"/>
  <c r="L228" i="2"/>
  <c r="K228" i="2"/>
  <c r="J228" i="2"/>
  <c r="I228" i="2"/>
  <c r="H228" i="2"/>
  <c r="F228" i="2"/>
  <c r="E228" i="2"/>
  <c r="D228" i="2"/>
  <c r="C228" i="2"/>
  <c r="B228" i="2"/>
  <c r="L227" i="2"/>
  <c r="K227" i="2"/>
  <c r="H227" i="2"/>
  <c r="F227" i="2"/>
  <c r="E227" i="2"/>
  <c r="D227" i="2"/>
  <c r="I227" i="2" s="1"/>
  <c r="C227" i="2"/>
  <c r="B227" i="2"/>
  <c r="L226" i="2"/>
  <c r="K226" i="2"/>
  <c r="H226" i="2"/>
  <c r="F226" i="2"/>
  <c r="E226" i="2"/>
  <c r="D226" i="2"/>
  <c r="I226" i="2" s="1"/>
  <c r="C226" i="2"/>
  <c r="B226" i="2"/>
  <c r="J226" i="2" s="1"/>
  <c r="L225" i="2"/>
  <c r="K225" i="2"/>
  <c r="H225" i="2"/>
  <c r="F225" i="2"/>
  <c r="E225" i="2"/>
  <c r="D225" i="2"/>
  <c r="C225" i="2"/>
  <c r="B225" i="2"/>
  <c r="L224" i="2"/>
  <c r="K224" i="2"/>
  <c r="H224" i="2"/>
  <c r="F224" i="2"/>
  <c r="E224" i="2"/>
  <c r="D224" i="2"/>
  <c r="C224" i="2"/>
  <c r="B224" i="2"/>
  <c r="G224" i="2" s="1"/>
  <c r="L223" i="2"/>
  <c r="K223" i="2"/>
  <c r="H223" i="2"/>
  <c r="J223" i="2" s="1"/>
  <c r="F223" i="2"/>
  <c r="E223" i="2"/>
  <c r="D223" i="2"/>
  <c r="I223" i="2" s="1"/>
  <c r="C223" i="2"/>
  <c r="B223" i="2"/>
  <c r="L222" i="2"/>
  <c r="K222" i="2"/>
  <c r="I222" i="2"/>
  <c r="H222" i="2"/>
  <c r="F222" i="2"/>
  <c r="E222" i="2"/>
  <c r="D222" i="2"/>
  <c r="C222" i="2"/>
  <c r="B222" i="2"/>
  <c r="J222" i="2" s="1"/>
  <c r="L221" i="2"/>
  <c r="K221" i="2"/>
  <c r="H221" i="2"/>
  <c r="J221" i="2" s="1"/>
  <c r="F221" i="2"/>
  <c r="E221" i="2"/>
  <c r="D221" i="2"/>
  <c r="C221" i="2"/>
  <c r="G221" i="2" s="1"/>
  <c r="B221" i="2"/>
  <c r="L220" i="2"/>
  <c r="K220" i="2"/>
  <c r="H220" i="2"/>
  <c r="F220" i="2"/>
  <c r="E220" i="2"/>
  <c r="D220" i="2"/>
  <c r="C220" i="2"/>
  <c r="B220" i="2"/>
  <c r="H219" i="2"/>
  <c r="F219" i="2"/>
  <c r="E219" i="2"/>
  <c r="D219" i="2"/>
  <c r="C219" i="2"/>
  <c r="B219" i="2"/>
  <c r="L218" i="2"/>
  <c r="K218" i="2"/>
  <c r="H218" i="2"/>
  <c r="F218" i="2"/>
  <c r="E218" i="2"/>
  <c r="D218" i="2"/>
  <c r="C218" i="2"/>
  <c r="I218" i="2" s="1"/>
  <c r="B218" i="2"/>
  <c r="J218" i="2" s="1"/>
  <c r="L217" i="2"/>
  <c r="K217" i="2"/>
  <c r="J217" i="2"/>
  <c r="H217" i="2"/>
  <c r="F217" i="2"/>
  <c r="E217" i="2"/>
  <c r="D217" i="2"/>
  <c r="I217" i="2" s="1"/>
  <c r="C217" i="2"/>
  <c r="B217" i="2"/>
  <c r="L216" i="2"/>
  <c r="K216" i="2"/>
  <c r="H216" i="2"/>
  <c r="F216" i="2"/>
  <c r="E216" i="2"/>
  <c r="D216" i="2"/>
  <c r="C216" i="2"/>
  <c r="I216" i="2" s="1"/>
  <c r="B216" i="2"/>
  <c r="J216" i="2" s="1"/>
  <c r="L215" i="2"/>
  <c r="K215" i="2"/>
  <c r="J215" i="2"/>
  <c r="H215" i="2"/>
  <c r="F215" i="2"/>
  <c r="E215" i="2"/>
  <c r="D215" i="2"/>
  <c r="C215" i="2"/>
  <c r="G215" i="2" s="1"/>
  <c r="B215" i="2"/>
  <c r="L214" i="2"/>
  <c r="K214" i="2"/>
  <c r="J214" i="2"/>
  <c r="H214" i="2"/>
  <c r="F214" i="2"/>
  <c r="E214" i="2"/>
  <c r="D214" i="2"/>
  <c r="C214" i="2"/>
  <c r="G214" i="2" s="1"/>
  <c r="B214" i="2"/>
  <c r="L213" i="2"/>
  <c r="K213" i="2"/>
  <c r="J213" i="2"/>
  <c r="H213" i="2"/>
  <c r="F213" i="2"/>
  <c r="E213" i="2"/>
  <c r="D213" i="2"/>
  <c r="C213" i="2"/>
  <c r="B213" i="2"/>
  <c r="L212" i="2"/>
  <c r="K212" i="2"/>
  <c r="H212" i="2"/>
  <c r="F212" i="2"/>
  <c r="E212" i="2"/>
  <c r="D212" i="2"/>
  <c r="C212" i="2"/>
  <c r="I212" i="2" s="1"/>
  <c r="B212" i="2"/>
  <c r="J212" i="2" s="1"/>
  <c r="L211" i="2"/>
  <c r="K211" i="2"/>
  <c r="H211" i="2"/>
  <c r="J211" i="2" s="1"/>
  <c r="F211" i="2"/>
  <c r="E211" i="2"/>
  <c r="D211" i="2"/>
  <c r="C211" i="2"/>
  <c r="B211" i="2"/>
  <c r="L210" i="2"/>
  <c r="K210" i="2"/>
  <c r="I210" i="2"/>
  <c r="H210" i="2"/>
  <c r="F210" i="2"/>
  <c r="E210" i="2"/>
  <c r="D210" i="2"/>
  <c r="C210" i="2"/>
  <c r="G210" i="2" s="1"/>
  <c r="B210" i="2"/>
  <c r="J210" i="2" s="1"/>
  <c r="L209" i="2"/>
  <c r="K209" i="2"/>
  <c r="H209" i="2"/>
  <c r="F209" i="2"/>
  <c r="E209" i="2"/>
  <c r="D209" i="2"/>
  <c r="C209" i="2"/>
  <c r="B209" i="2"/>
  <c r="L208" i="2"/>
  <c r="K208" i="2"/>
  <c r="H208" i="2"/>
  <c r="F208" i="2"/>
  <c r="E208" i="2"/>
  <c r="D208" i="2"/>
  <c r="I208" i="2" s="1"/>
  <c r="C208" i="2"/>
  <c r="G208" i="2" s="1"/>
  <c r="B208" i="2"/>
  <c r="L207" i="2"/>
  <c r="K207" i="2"/>
  <c r="H207" i="2"/>
  <c r="F207" i="2"/>
  <c r="E207" i="2"/>
  <c r="D207" i="2"/>
  <c r="C207" i="2"/>
  <c r="B207" i="2"/>
  <c r="L206" i="2"/>
  <c r="K206" i="2"/>
  <c r="J206" i="2"/>
  <c r="I206" i="2"/>
  <c r="H206" i="2"/>
  <c r="F206" i="2"/>
  <c r="E206" i="2"/>
  <c r="D206" i="2"/>
  <c r="C206" i="2"/>
  <c r="B206" i="2"/>
  <c r="L205" i="2"/>
  <c r="K205" i="2"/>
  <c r="H205" i="2"/>
  <c r="F205" i="2"/>
  <c r="E205" i="2"/>
  <c r="D205" i="2"/>
  <c r="C205" i="2"/>
  <c r="B205" i="2"/>
  <c r="L204" i="2"/>
  <c r="K204" i="2"/>
  <c r="H204" i="2"/>
  <c r="F204" i="2"/>
  <c r="E204" i="2"/>
  <c r="D204" i="2"/>
  <c r="C204" i="2"/>
  <c r="G204" i="2" s="1"/>
  <c r="B204" i="2"/>
  <c r="J204" i="2" s="1"/>
  <c r="H203" i="2"/>
  <c r="F203" i="2"/>
  <c r="E203" i="2"/>
  <c r="D203" i="2"/>
  <c r="C203" i="2"/>
  <c r="B203" i="2"/>
  <c r="L202" i="2"/>
  <c r="K202" i="2"/>
  <c r="H202" i="2"/>
  <c r="F202" i="2"/>
  <c r="E202" i="2"/>
  <c r="D202" i="2"/>
  <c r="C202" i="2"/>
  <c r="I202" i="2" s="1"/>
  <c r="B202" i="2"/>
  <c r="H201" i="2"/>
  <c r="F201" i="2"/>
  <c r="E201" i="2"/>
  <c r="D201" i="2"/>
  <c r="C201" i="2"/>
  <c r="B201" i="2"/>
  <c r="H200" i="2"/>
  <c r="F200" i="2"/>
  <c r="E200" i="2"/>
  <c r="D200" i="2"/>
  <c r="C200" i="2"/>
  <c r="I200" i="2" s="1"/>
  <c r="B200" i="2"/>
  <c r="J200" i="2" s="1"/>
  <c r="H199" i="2"/>
  <c r="J199" i="2" s="1"/>
  <c r="F199" i="2"/>
  <c r="E199" i="2"/>
  <c r="D199" i="2"/>
  <c r="C199" i="2"/>
  <c r="G199" i="2" s="1"/>
  <c r="B199" i="2"/>
  <c r="L198" i="2"/>
  <c r="K198" i="2"/>
  <c r="J198" i="2"/>
  <c r="H198" i="2"/>
  <c r="F198" i="2"/>
  <c r="E198" i="2"/>
  <c r="D198" i="2"/>
  <c r="C198" i="2"/>
  <c r="B198" i="2"/>
  <c r="I198" i="2" s="1"/>
  <c r="L197" i="2"/>
  <c r="K197" i="2"/>
  <c r="H197" i="2"/>
  <c r="F197" i="2"/>
  <c r="E197" i="2"/>
  <c r="D197" i="2"/>
  <c r="C197" i="2"/>
  <c r="B197" i="2"/>
  <c r="L196" i="2"/>
  <c r="K196" i="2"/>
  <c r="H196" i="2"/>
  <c r="F196" i="2"/>
  <c r="E196" i="2"/>
  <c r="D196" i="2"/>
  <c r="C196" i="2"/>
  <c r="I196" i="2" s="1"/>
  <c r="B196" i="2"/>
  <c r="L195" i="2"/>
  <c r="K195" i="2"/>
  <c r="J195" i="2"/>
  <c r="H195" i="2"/>
  <c r="F195" i="2"/>
  <c r="E195" i="2"/>
  <c r="D195" i="2"/>
  <c r="C195" i="2"/>
  <c r="B195" i="2"/>
  <c r="L194" i="2"/>
  <c r="K194" i="2"/>
  <c r="H194" i="2"/>
  <c r="F194" i="2"/>
  <c r="E194" i="2"/>
  <c r="D194" i="2"/>
  <c r="C194" i="2"/>
  <c r="I194" i="2" s="1"/>
  <c r="B194" i="2"/>
  <c r="J194" i="2" s="1"/>
  <c r="L193" i="2"/>
  <c r="K193" i="2"/>
  <c r="H193" i="2"/>
  <c r="J193" i="2" s="1"/>
  <c r="F193" i="2"/>
  <c r="E193" i="2"/>
  <c r="D193" i="2"/>
  <c r="C193" i="2"/>
  <c r="B193" i="2"/>
  <c r="J192" i="2"/>
  <c r="H192" i="2"/>
  <c r="F192" i="2"/>
  <c r="E192" i="2"/>
  <c r="D192" i="2"/>
  <c r="C192" i="2"/>
  <c r="G192" i="2" s="1"/>
  <c r="B192" i="2"/>
  <c r="H191" i="2"/>
  <c r="F191" i="2"/>
  <c r="E191" i="2"/>
  <c r="D191" i="2"/>
  <c r="C191" i="2"/>
  <c r="B191" i="2"/>
  <c r="L190" i="2"/>
  <c r="K190" i="2"/>
  <c r="J190" i="2"/>
  <c r="I190" i="2"/>
  <c r="H190" i="2"/>
  <c r="F190" i="2"/>
  <c r="E190" i="2"/>
  <c r="D190" i="2"/>
  <c r="C190" i="2"/>
  <c r="B190" i="2"/>
  <c r="L189" i="2"/>
  <c r="K189" i="2"/>
  <c r="H189" i="2"/>
  <c r="J189" i="2" s="1"/>
  <c r="F189" i="2"/>
  <c r="E189" i="2"/>
  <c r="D189" i="2"/>
  <c r="I189" i="2" s="1"/>
  <c r="C189" i="2"/>
  <c r="B189" i="2"/>
  <c r="L188" i="2"/>
  <c r="K188" i="2"/>
  <c r="H188" i="2"/>
  <c r="F188" i="2"/>
  <c r="E188" i="2"/>
  <c r="I188" i="2" s="1"/>
  <c r="D188" i="2"/>
  <c r="C188" i="2"/>
  <c r="B188" i="2"/>
  <c r="J188" i="2" s="1"/>
  <c r="J187" i="2"/>
  <c r="H187" i="2"/>
  <c r="F187" i="2"/>
  <c r="E187" i="2"/>
  <c r="D187" i="2"/>
  <c r="C187" i="2"/>
  <c r="B187" i="2"/>
  <c r="L186" i="2"/>
  <c r="K186" i="2"/>
  <c r="H186" i="2"/>
  <c r="F186" i="2"/>
  <c r="E186" i="2"/>
  <c r="D186" i="2"/>
  <c r="C186" i="2"/>
  <c r="I186" i="2" s="1"/>
  <c r="B186" i="2"/>
  <c r="L185" i="2"/>
  <c r="K185" i="2"/>
  <c r="J185" i="2"/>
  <c r="H185" i="2"/>
  <c r="F185" i="2"/>
  <c r="E185" i="2"/>
  <c r="D185" i="2"/>
  <c r="C185" i="2"/>
  <c r="B185" i="2"/>
  <c r="I185" i="2" s="1"/>
  <c r="L184" i="2"/>
  <c r="K184" i="2"/>
  <c r="H184" i="2"/>
  <c r="F184" i="2"/>
  <c r="E184" i="2"/>
  <c r="D184" i="2"/>
  <c r="C184" i="2"/>
  <c r="B184" i="2"/>
  <c r="H183" i="2"/>
  <c r="F183" i="2"/>
  <c r="E183" i="2"/>
  <c r="D183" i="2"/>
  <c r="C183" i="2"/>
  <c r="B183" i="2"/>
  <c r="L182" i="2"/>
  <c r="K182" i="2"/>
  <c r="H182" i="2"/>
  <c r="F182" i="2"/>
  <c r="E182" i="2"/>
  <c r="D182" i="2"/>
  <c r="C182" i="2"/>
  <c r="I182" i="2" s="1"/>
  <c r="B182" i="2"/>
  <c r="J182" i="2" s="1"/>
  <c r="L181" i="2"/>
  <c r="K181" i="2"/>
  <c r="J181" i="2"/>
  <c r="H181" i="2"/>
  <c r="F181" i="2"/>
  <c r="E181" i="2"/>
  <c r="D181" i="2"/>
  <c r="C181" i="2"/>
  <c r="B181" i="2"/>
  <c r="L180" i="2"/>
  <c r="K180" i="2"/>
  <c r="H180" i="2"/>
  <c r="F180" i="2"/>
  <c r="E180" i="2"/>
  <c r="D180" i="2"/>
  <c r="C180" i="2"/>
  <c r="I180" i="2" s="1"/>
  <c r="B180" i="2"/>
  <c r="H179" i="2"/>
  <c r="J179" i="2" s="1"/>
  <c r="F179" i="2"/>
  <c r="E179" i="2"/>
  <c r="D179" i="2"/>
  <c r="C179" i="2"/>
  <c r="B179" i="2"/>
  <c r="L178" i="2"/>
  <c r="K178" i="2"/>
  <c r="I178" i="2"/>
  <c r="H178" i="2"/>
  <c r="F178" i="2"/>
  <c r="E178" i="2"/>
  <c r="D178" i="2"/>
  <c r="C178" i="2"/>
  <c r="G178" i="2" s="1"/>
  <c r="B178" i="2"/>
  <c r="J178" i="2" s="1"/>
  <c r="L177" i="2"/>
  <c r="K177" i="2"/>
  <c r="H177" i="2"/>
  <c r="J177" i="2" s="1"/>
  <c r="F177" i="2"/>
  <c r="E177" i="2"/>
  <c r="D177" i="2"/>
  <c r="C177" i="2"/>
  <c r="G177" i="2" s="1"/>
  <c r="B177" i="2"/>
  <c r="L176" i="2"/>
  <c r="K176" i="2"/>
  <c r="J176" i="2"/>
  <c r="H176" i="2"/>
  <c r="F176" i="2"/>
  <c r="E176" i="2"/>
  <c r="D176" i="2"/>
  <c r="C176" i="2"/>
  <c r="B176" i="2"/>
  <c r="I176" i="2" s="1"/>
  <c r="H175" i="2"/>
  <c r="F175" i="2"/>
  <c r="E175" i="2"/>
  <c r="D175" i="2"/>
  <c r="C175" i="2"/>
  <c r="G175" i="2" s="1"/>
  <c r="B175" i="2"/>
  <c r="H174" i="2"/>
  <c r="F174" i="2"/>
  <c r="E174" i="2"/>
  <c r="D174" i="2"/>
  <c r="C174" i="2"/>
  <c r="I174" i="2" s="1"/>
  <c r="B174" i="2"/>
  <c r="J174" i="2" s="1"/>
  <c r="L173" i="2"/>
  <c r="K173" i="2"/>
  <c r="H173" i="2"/>
  <c r="J173" i="2" s="1"/>
  <c r="F173" i="2"/>
  <c r="E173" i="2"/>
  <c r="D173" i="2"/>
  <c r="C173" i="2"/>
  <c r="B173" i="2"/>
  <c r="H172" i="2"/>
  <c r="F172" i="2"/>
  <c r="E172" i="2"/>
  <c r="D172" i="2"/>
  <c r="C172" i="2"/>
  <c r="G172" i="2" s="1"/>
  <c r="B172" i="2"/>
  <c r="J172" i="2" s="1"/>
  <c r="H171" i="2"/>
  <c r="F171" i="2"/>
  <c r="E171" i="2"/>
  <c r="D171" i="2"/>
  <c r="C171" i="2"/>
  <c r="B171" i="2"/>
  <c r="H170" i="2"/>
  <c r="F170" i="2"/>
  <c r="E170" i="2"/>
  <c r="D170" i="2"/>
  <c r="C170" i="2"/>
  <c r="I170" i="2" s="1"/>
  <c r="B170" i="2"/>
  <c r="J170" i="2" s="1"/>
  <c r="J169" i="2"/>
  <c r="H169" i="2"/>
  <c r="F169" i="2"/>
  <c r="E169" i="2"/>
  <c r="D169" i="2"/>
  <c r="C169" i="2"/>
  <c r="G169" i="2" s="1"/>
  <c r="B169" i="2"/>
  <c r="H168" i="2"/>
  <c r="F168" i="2"/>
  <c r="E168" i="2"/>
  <c r="D168" i="2"/>
  <c r="C168" i="2"/>
  <c r="I168" i="2" s="1"/>
  <c r="B168" i="2"/>
  <c r="J168" i="2" s="1"/>
  <c r="H167" i="2"/>
  <c r="F167" i="2"/>
  <c r="E167" i="2"/>
  <c r="D167" i="2"/>
  <c r="C167" i="2"/>
  <c r="B167" i="2"/>
  <c r="H166" i="2"/>
  <c r="F166" i="2"/>
  <c r="E166" i="2"/>
  <c r="D166" i="2"/>
  <c r="C166" i="2"/>
  <c r="B166" i="2"/>
  <c r="H165" i="2"/>
  <c r="F165" i="2"/>
  <c r="E165" i="2"/>
  <c r="D165" i="2"/>
  <c r="C165" i="2"/>
  <c r="B165" i="2"/>
  <c r="H164" i="2"/>
  <c r="F164" i="2"/>
  <c r="E164" i="2"/>
  <c r="D164" i="2"/>
  <c r="C164" i="2"/>
  <c r="B164" i="2"/>
  <c r="H163" i="2"/>
  <c r="F163" i="2"/>
  <c r="E163" i="2"/>
  <c r="D163" i="2"/>
  <c r="I163" i="2" s="1"/>
  <c r="C163" i="2"/>
  <c r="B163" i="2"/>
  <c r="H162" i="2"/>
  <c r="F162" i="2"/>
  <c r="E162" i="2"/>
  <c r="D162" i="2"/>
  <c r="C162" i="2"/>
  <c r="I162" i="2" s="1"/>
  <c r="B162" i="2"/>
  <c r="J162" i="2" s="1"/>
  <c r="H161" i="2"/>
  <c r="J161" i="2" s="1"/>
  <c r="F161" i="2"/>
  <c r="E161" i="2"/>
  <c r="D161" i="2"/>
  <c r="C161" i="2"/>
  <c r="G161" i="2" s="1"/>
  <c r="B161" i="2"/>
  <c r="H160" i="2"/>
  <c r="F160" i="2"/>
  <c r="E160" i="2"/>
  <c r="D160" i="2"/>
  <c r="C160" i="2"/>
  <c r="I160" i="2" s="1"/>
  <c r="B160" i="2"/>
  <c r="L159" i="2"/>
  <c r="K159" i="2"/>
  <c r="J159" i="2"/>
  <c r="H159" i="2"/>
  <c r="F159" i="2"/>
  <c r="E159" i="2"/>
  <c r="D159" i="2"/>
  <c r="C159" i="2"/>
  <c r="B159" i="2"/>
  <c r="I158" i="2"/>
  <c r="H158" i="2"/>
  <c r="F158" i="2"/>
  <c r="E158" i="2"/>
  <c r="D158" i="2"/>
  <c r="C158" i="2"/>
  <c r="G158" i="2" s="1"/>
  <c r="B158" i="2"/>
  <c r="J158" i="2" s="1"/>
  <c r="J157" i="2"/>
  <c r="H157" i="2"/>
  <c r="F157" i="2"/>
  <c r="E157" i="2"/>
  <c r="D157" i="2"/>
  <c r="C157" i="2"/>
  <c r="B157" i="2"/>
  <c r="J156" i="2"/>
  <c r="H156" i="2"/>
  <c r="F156" i="2"/>
  <c r="E156" i="2"/>
  <c r="D156" i="2"/>
  <c r="C156" i="2"/>
  <c r="B156" i="2"/>
  <c r="I156" i="2" s="1"/>
  <c r="L155" i="2"/>
  <c r="K155" i="2"/>
  <c r="H155" i="2"/>
  <c r="F155" i="2"/>
  <c r="E155" i="2"/>
  <c r="D155" i="2"/>
  <c r="C155" i="2"/>
  <c r="B155" i="2"/>
  <c r="H154" i="2"/>
  <c r="F154" i="2"/>
  <c r="E154" i="2"/>
  <c r="D154" i="2"/>
  <c r="C154" i="2"/>
  <c r="I154" i="2" s="1"/>
  <c r="B154" i="2"/>
  <c r="J154" i="2" s="1"/>
  <c r="J153" i="2"/>
  <c r="H153" i="2"/>
  <c r="F153" i="2"/>
  <c r="E153" i="2"/>
  <c r="D153" i="2"/>
  <c r="C153" i="2"/>
  <c r="G153" i="2" s="1"/>
  <c r="B153" i="2"/>
  <c r="L152" i="2"/>
  <c r="K152" i="2"/>
  <c r="J152" i="2"/>
  <c r="H152" i="2"/>
  <c r="F152" i="2"/>
  <c r="E152" i="2"/>
  <c r="D152" i="2"/>
  <c r="C152" i="2"/>
  <c r="B152" i="2"/>
  <c r="J151" i="2"/>
  <c r="H151" i="2"/>
  <c r="F151" i="2"/>
  <c r="E151" i="2"/>
  <c r="D151" i="2"/>
  <c r="C151" i="2"/>
  <c r="B151" i="2"/>
  <c r="H150" i="2"/>
  <c r="F150" i="2"/>
  <c r="E150" i="2"/>
  <c r="D150" i="2"/>
  <c r="I150" i="2" s="1"/>
  <c r="C150" i="2"/>
  <c r="G150" i="2" s="1"/>
  <c r="B150" i="2"/>
  <c r="J149" i="2"/>
  <c r="H149" i="2"/>
  <c r="F149" i="2"/>
  <c r="E149" i="2"/>
  <c r="D149" i="2"/>
  <c r="I149" i="2" s="1"/>
  <c r="C149" i="2"/>
  <c r="B149" i="2"/>
  <c r="H148" i="2"/>
  <c r="F148" i="2"/>
  <c r="E148" i="2"/>
  <c r="I148" i="2" s="1"/>
  <c r="D148" i="2"/>
  <c r="C148" i="2"/>
  <c r="B148" i="2"/>
  <c r="J147" i="2"/>
  <c r="H147" i="2"/>
  <c r="F147" i="2"/>
  <c r="E147" i="2"/>
  <c r="D147" i="2"/>
  <c r="C147" i="2"/>
  <c r="B147" i="2"/>
  <c r="I147" i="2" s="1"/>
  <c r="I146" i="2"/>
  <c r="H146" i="2"/>
  <c r="F146" i="2"/>
  <c r="E146" i="2"/>
  <c r="D146" i="2"/>
  <c r="C146" i="2"/>
  <c r="G146" i="2" s="1"/>
  <c r="B146" i="2"/>
  <c r="J146" i="2" s="1"/>
  <c r="H145" i="2"/>
  <c r="J145" i="2" s="1"/>
  <c r="F145" i="2"/>
  <c r="E145" i="2"/>
  <c r="D145" i="2"/>
  <c r="C145" i="2"/>
  <c r="B145" i="2"/>
  <c r="L144" i="2"/>
  <c r="K144" i="2"/>
  <c r="I144" i="2"/>
  <c r="H144" i="2"/>
  <c r="F144" i="2"/>
  <c r="E144" i="2"/>
  <c r="D144" i="2"/>
  <c r="C144" i="2"/>
  <c r="G144" i="2" s="1"/>
  <c r="B144" i="2"/>
  <c r="J143" i="2"/>
  <c r="H143" i="2"/>
  <c r="F143" i="2"/>
  <c r="E143" i="2"/>
  <c r="D143" i="2"/>
  <c r="C143" i="2"/>
  <c r="I143" i="2" s="1"/>
  <c r="B143" i="2"/>
  <c r="H142" i="2"/>
  <c r="F142" i="2"/>
  <c r="E142" i="2"/>
  <c r="D142" i="2"/>
  <c r="C142" i="2"/>
  <c r="B142" i="2"/>
  <c r="J141" i="2"/>
  <c r="H141" i="2"/>
  <c r="F141" i="2"/>
  <c r="E141" i="2"/>
  <c r="D141" i="2"/>
  <c r="C141" i="2"/>
  <c r="B141" i="2"/>
  <c r="I141" i="2" s="1"/>
  <c r="H140" i="2"/>
  <c r="F140" i="2"/>
  <c r="E140" i="2"/>
  <c r="D140" i="2"/>
  <c r="C140" i="2"/>
  <c r="B140" i="2"/>
  <c r="H139" i="2"/>
  <c r="F139" i="2"/>
  <c r="E139" i="2"/>
  <c r="D139" i="2"/>
  <c r="C139" i="2"/>
  <c r="I139" i="2" s="1"/>
  <c r="B139" i="2"/>
  <c r="J139" i="2" s="1"/>
  <c r="H138" i="2"/>
  <c r="F138" i="2"/>
  <c r="E138" i="2"/>
  <c r="D138" i="2"/>
  <c r="C138" i="2"/>
  <c r="B138" i="2"/>
  <c r="H137" i="2"/>
  <c r="F137" i="2"/>
  <c r="E137" i="2"/>
  <c r="D137" i="2"/>
  <c r="C137" i="2"/>
  <c r="I137" i="2" s="1"/>
  <c r="B137" i="2"/>
  <c r="J137" i="2" s="1"/>
  <c r="L136" i="2"/>
  <c r="K136" i="2"/>
  <c r="H136" i="2"/>
  <c r="F136" i="2"/>
  <c r="E136" i="2"/>
  <c r="D136" i="2"/>
  <c r="C136" i="2"/>
  <c r="B136" i="2"/>
  <c r="J135" i="2"/>
  <c r="H135" i="2"/>
  <c r="F135" i="2"/>
  <c r="E135" i="2"/>
  <c r="D135" i="2"/>
  <c r="C135" i="2"/>
  <c r="B135" i="2"/>
  <c r="I135" i="2" s="1"/>
  <c r="H134" i="2"/>
  <c r="F134" i="2"/>
  <c r="E134" i="2"/>
  <c r="D134" i="2"/>
  <c r="C134" i="2"/>
  <c r="B134" i="2"/>
  <c r="H133" i="2"/>
  <c r="F133" i="2"/>
  <c r="E133" i="2"/>
  <c r="D133" i="2"/>
  <c r="C133" i="2"/>
  <c r="I133" i="2" s="1"/>
  <c r="B133" i="2"/>
  <c r="J133" i="2" s="1"/>
  <c r="H132" i="2"/>
  <c r="F132" i="2"/>
  <c r="E132" i="2"/>
  <c r="D132" i="2"/>
  <c r="C132" i="2"/>
  <c r="B132" i="2"/>
  <c r="H131" i="2"/>
  <c r="F131" i="2"/>
  <c r="E131" i="2"/>
  <c r="D131" i="2"/>
  <c r="C131" i="2"/>
  <c r="I131" i="2" s="1"/>
  <c r="B131" i="2"/>
  <c r="J131" i="2" s="1"/>
  <c r="H130" i="2"/>
  <c r="J130" i="2" s="1"/>
  <c r="F130" i="2"/>
  <c r="E130" i="2"/>
  <c r="D130" i="2"/>
  <c r="C130" i="2"/>
  <c r="G130" i="2" s="1"/>
  <c r="B130" i="2"/>
  <c r="H129" i="2"/>
  <c r="F129" i="2"/>
  <c r="E129" i="2"/>
  <c r="D129" i="2"/>
  <c r="C129" i="2"/>
  <c r="I129" i="2" s="1"/>
  <c r="B129" i="2"/>
  <c r="H128" i="2"/>
  <c r="J128" i="2" s="1"/>
  <c r="F128" i="2"/>
  <c r="E128" i="2"/>
  <c r="D128" i="2"/>
  <c r="I128" i="2" s="1"/>
  <c r="C128" i="2"/>
  <c r="B128" i="2"/>
  <c r="I127" i="2"/>
  <c r="H127" i="2"/>
  <c r="F127" i="2"/>
  <c r="E127" i="2"/>
  <c r="D127" i="2"/>
  <c r="C127" i="2"/>
  <c r="B127" i="2"/>
  <c r="H126" i="2"/>
  <c r="J126" i="2" s="1"/>
  <c r="F126" i="2"/>
  <c r="E126" i="2"/>
  <c r="D126" i="2"/>
  <c r="C126" i="2"/>
  <c r="B126" i="2"/>
  <c r="H125" i="2"/>
  <c r="F125" i="2"/>
  <c r="E125" i="2"/>
  <c r="D125" i="2"/>
  <c r="I125" i="2" s="1"/>
  <c r="C125" i="2"/>
  <c r="G125" i="2" s="1"/>
  <c r="B125" i="2"/>
  <c r="L124" i="2"/>
  <c r="K124" i="2"/>
  <c r="H124" i="2"/>
  <c r="F124" i="2"/>
  <c r="E124" i="2"/>
  <c r="D124" i="2"/>
  <c r="C124" i="2"/>
  <c r="G124" i="2" s="1"/>
  <c r="B124" i="2"/>
  <c r="H123" i="2"/>
  <c r="F123" i="2"/>
  <c r="E123" i="2"/>
  <c r="D123" i="2"/>
  <c r="C123" i="2"/>
  <c r="I123" i="2" s="1"/>
  <c r="B123" i="2"/>
  <c r="J123" i="2" s="1"/>
  <c r="H122" i="2"/>
  <c r="F122" i="2"/>
  <c r="E122" i="2"/>
  <c r="D122" i="2"/>
  <c r="C122" i="2"/>
  <c r="B122" i="2"/>
  <c r="H121" i="2"/>
  <c r="F121" i="2"/>
  <c r="E121" i="2"/>
  <c r="D121" i="2"/>
  <c r="C121" i="2"/>
  <c r="I121" i="2" s="1"/>
  <c r="B121" i="2"/>
  <c r="J121" i="2" s="1"/>
  <c r="L120" i="2"/>
  <c r="K120" i="2"/>
  <c r="J120" i="2"/>
  <c r="H120" i="2"/>
  <c r="F120" i="2"/>
  <c r="E120" i="2"/>
  <c r="D120" i="2"/>
  <c r="C120" i="2"/>
  <c r="B120" i="2"/>
  <c r="J119" i="2"/>
  <c r="H119" i="2"/>
  <c r="F119" i="2"/>
  <c r="E119" i="2"/>
  <c r="D119" i="2"/>
  <c r="C119" i="2"/>
  <c r="B119" i="2"/>
  <c r="I119" i="2" s="1"/>
  <c r="H118" i="2"/>
  <c r="F118" i="2"/>
  <c r="E118" i="2"/>
  <c r="D118" i="2"/>
  <c r="C118" i="2"/>
  <c r="G118" i="2" s="1"/>
  <c r="B118" i="2"/>
  <c r="H117" i="2"/>
  <c r="F117" i="2"/>
  <c r="E117" i="2"/>
  <c r="D117" i="2"/>
  <c r="C117" i="2"/>
  <c r="I117" i="2" s="1"/>
  <c r="B117" i="2"/>
  <c r="J117" i="2" s="1"/>
  <c r="H116" i="2"/>
  <c r="F116" i="2"/>
  <c r="E116" i="2"/>
  <c r="D116" i="2"/>
  <c r="C116" i="2"/>
  <c r="B116" i="2"/>
  <c r="H115" i="2"/>
  <c r="F115" i="2"/>
  <c r="E115" i="2"/>
  <c r="D115" i="2"/>
  <c r="C115" i="2"/>
  <c r="I115" i="2" s="1"/>
  <c r="B115" i="2"/>
  <c r="J115" i="2" s="1"/>
  <c r="H114" i="2"/>
  <c r="J114" i="2" s="1"/>
  <c r="F114" i="2"/>
  <c r="E114" i="2"/>
  <c r="D114" i="2"/>
  <c r="C114" i="2"/>
  <c r="G114" i="2" s="1"/>
  <c r="B114" i="2"/>
  <c r="H113" i="2"/>
  <c r="F113" i="2"/>
  <c r="E113" i="2"/>
  <c r="D113" i="2"/>
  <c r="C113" i="2"/>
  <c r="I113" i="2" s="1"/>
  <c r="B113" i="2"/>
  <c r="H112" i="2"/>
  <c r="J112" i="2" s="1"/>
  <c r="F112" i="2"/>
  <c r="E112" i="2"/>
  <c r="D112" i="2"/>
  <c r="I112" i="2" s="1"/>
  <c r="C112" i="2"/>
  <c r="B112" i="2"/>
  <c r="L111" i="2"/>
  <c r="K111" i="2"/>
  <c r="H111" i="2"/>
  <c r="F111" i="2"/>
  <c r="E111" i="2"/>
  <c r="I111" i="2" s="1"/>
  <c r="D111" i="2"/>
  <c r="C111" i="2"/>
  <c r="B111" i="2"/>
  <c r="J111" i="2" s="1"/>
  <c r="J110" i="2"/>
  <c r="H110" i="2"/>
  <c r="F110" i="2"/>
  <c r="E110" i="2"/>
  <c r="D110" i="2"/>
  <c r="C110" i="2"/>
  <c r="B110" i="2"/>
  <c r="J109" i="2"/>
  <c r="H109" i="2"/>
  <c r="F109" i="2"/>
  <c r="E109" i="2"/>
  <c r="D109" i="2"/>
  <c r="C109" i="2"/>
  <c r="B109" i="2"/>
  <c r="I109" i="2" s="1"/>
  <c r="L108" i="2"/>
  <c r="K108" i="2"/>
  <c r="J108" i="2"/>
  <c r="H108" i="2"/>
  <c r="F108" i="2"/>
  <c r="E108" i="2"/>
  <c r="D108" i="2"/>
  <c r="I108" i="2" s="1"/>
  <c r="C108" i="2"/>
  <c r="B108" i="2"/>
  <c r="H107" i="2"/>
  <c r="F107" i="2"/>
  <c r="E107" i="2"/>
  <c r="D107" i="2"/>
  <c r="C107" i="2"/>
  <c r="B107" i="2"/>
  <c r="G107" i="2" s="1"/>
  <c r="H106" i="2"/>
  <c r="F106" i="2"/>
  <c r="E106" i="2"/>
  <c r="D106" i="2"/>
  <c r="C106" i="2"/>
  <c r="B106" i="2"/>
  <c r="I105" i="2"/>
  <c r="H105" i="2"/>
  <c r="F105" i="2"/>
  <c r="E105" i="2"/>
  <c r="D105" i="2"/>
  <c r="C105" i="2"/>
  <c r="B105" i="2"/>
  <c r="J105" i="2" s="1"/>
  <c r="L104" i="2"/>
  <c r="K104" i="2"/>
  <c r="H104" i="2"/>
  <c r="J104" i="2" s="1"/>
  <c r="F104" i="2"/>
  <c r="E104" i="2"/>
  <c r="D104" i="2"/>
  <c r="C104" i="2"/>
  <c r="G104" i="2" s="1"/>
  <c r="B104" i="2"/>
  <c r="H103" i="2"/>
  <c r="F103" i="2"/>
  <c r="E103" i="2"/>
  <c r="D103" i="2"/>
  <c r="C103" i="2"/>
  <c r="B103" i="2"/>
  <c r="H102" i="2"/>
  <c r="J102" i="2" s="1"/>
  <c r="F102" i="2"/>
  <c r="E102" i="2"/>
  <c r="D102" i="2"/>
  <c r="I102" i="2" s="1"/>
  <c r="C102" i="2"/>
  <c r="B102" i="2"/>
  <c r="I101" i="2"/>
  <c r="H101" i="2"/>
  <c r="F101" i="2"/>
  <c r="E101" i="2"/>
  <c r="D101" i="2"/>
  <c r="C101" i="2"/>
  <c r="B101" i="2"/>
  <c r="G101" i="2" s="1"/>
  <c r="H100" i="2"/>
  <c r="J100" i="2" s="1"/>
  <c r="F100" i="2"/>
  <c r="E100" i="2"/>
  <c r="D100" i="2"/>
  <c r="C100" i="2"/>
  <c r="B100" i="2"/>
  <c r="H99" i="2"/>
  <c r="F99" i="2"/>
  <c r="E99" i="2"/>
  <c r="D99" i="2"/>
  <c r="I99" i="2" s="1"/>
  <c r="C99" i="2"/>
  <c r="B99" i="2"/>
  <c r="J98" i="2"/>
  <c r="H98" i="2"/>
  <c r="F98" i="2"/>
  <c r="E98" i="2"/>
  <c r="D98" i="2"/>
  <c r="I98" i="2" s="1"/>
  <c r="C98" i="2"/>
  <c r="B98" i="2"/>
  <c r="L97" i="2"/>
  <c r="K97" i="2"/>
  <c r="H97" i="2"/>
  <c r="F97" i="2"/>
  <c r="E97" i="2"/>
  <c r="D97" i="2"/>
  <c r="C97" i="2"/>
  <c r="I97" i="2" s="1"/>
  <c r="B97" i="2"/>
  <c r="J97" i="2" s="1"/>
  <c r="H96" i="2"/>
  <c r="F96" i="2"/>
  <c r="E96" i="2"/>
  <c r="D96" i="2"/>
  <c r="C96" i="2"/>
  <c r="B96" i="2"/>
  <c r="H95" i="2"/>
  <c r="F95" i="2"/>
  <c r="E95" i="2"/>
  <c r="D95" i="2"/>
  <c r="C95" i="2"/>
  <c r="I95" i="2" s="1"/>
  <c r="B95" i="2"/>
  <c r="J95" i="2" s="1"/>
  <c r="L94" i="2"/>
  <c r="K94" i="2"/>
  <c r="J94" i="2"/>
  <c r="H94" i="2"/>
  <c r="F94" i="2"/>
  <c r="E94" i="2"/>
  <c r="D94" i="2"/>
  <c r="C94" i="2"/>
  <c r="B94" i="2"/>
  <c r="J93" i="2"/>
  <c r="H93" i="2"/>
  <c r="F93" i="2"/>
  <c r="E93" i="2"/>
  <c r="D93" i="2"/>
  <c r="C93" i="2"/>
  <c r="G93" i="2" s="1"/>
  <c r="B93" i="2"/>
  <c r="H92" i="2"/>
  <c r="F92" i="2"/>
  <c r="E92" i="2"/>
  <c r="D92" i="2"/>
  <c r="C92" i="2"/>
  <c r="B92" i="2"/>
  <c r="H91" i="2"/>
  <c r="F91" i="2"/>
  <c r="E91" i="2"/>
  <c r="D91" i="2"/>
  <c r="C91" i="2"/>
  <c r="I91" i="2" s="1"/>
  <c r="B91" i="2"/>
  <c r="J91" i="2" s="1"/>
  <c r="H90" i="2"/>
  <c r="F90" i="2"/>
  <c r="E90" i="2"/>
  <c r="D90" i="2"/>
  <c r="C90" i="2"/>
  <c r="B90" i="2"/>
  <c r="H89" i="2"/>
  <c r="F89" i="2"/>
  <c r="E89" i="2"/>
  <c r="D89" i="2"/>
  <c r="C89" i="2"/>
  <c r="I89" i="2" s="1"/>
  <c r="B89" i="2"/>
  <c r="J89" i="2" s="1"/>
  <c r="H88" i="2"/>
  <c r="J88" i="2" s="1"/>
  <c r="F88" i="2"/>
  <c r="E88" i="2"/>
  <c r="D88" i="2"/>
  <c r="C88" i="2"/>
  <c r="G88" i="2" s="1"/>
  <c r="B88" i="2"/>
  <c r="H87" i="2"/>
  <c r="F87" i="2"/>
  <c r="E87" i="2"/>
  <c r="D87" i="2"/>
  <c r="C87" i="2"/>
  <c r="B87" i="2"/>
  <c r="H86" i="2"/>
  <c r="J86" i="2" s="1"/>
  <c r="F86" i="2"/>
  <c r="E86" i="2"/>
  <c r="D86" i="2"/>
  <c r="I86" i="2" s="1"/>
  <c r="C86" i="2"/>
  <c r="B86" i="2"/>
  <c r="I85" i="2"/>
  <c r="H85" i="2"/>
  <c r="F85" i="2"/>
  <c r="E85" i="2"/>
  <c r="D85" i="2"/>
  <c r="C85" i="2"/>
  <c r="B85" i="2"/>
  <c r="G85" i="2" s="1"/>
  <c r="H84" i="2"/>
  <c r="J84" i="2" s="1"/>
  <c r="F84" i="2"/>
  <c r="E84" i="2"/>
  <c r="D84" i="2"/>
  <c r="C84" i="2"/>
  <c r="B84" i="2"/>
  <c r="H83" i="2"/>
  <c r="F83" i="2"/>
  <c r="E83" i="2"/>
  <c r="D83" i="2"/>
  <c r="I83" i="2" s="1"/>
  <c r="C83" i="2"/>
  <c r="B83" i="2"/>
  <c r="J82" i="2"/>
  <c r="H82" i="2"/>
  <c r="F82" i="2"/>
  <c r="E82" i="2"/>
  <c r="D82" i="2"/>
  <c r="I82" i="2" s="1"/>
  <c r="C82" i="2"/>
  <c r="B82" i="2"/>
  <c r="J81" i="2"/>
  <c r="I81" i="2"/>
  <c r="H81" i="2"/>
  <c r="F81" i="2"/>
  <c r="E81" i="2"/>
  <c r="D81" i="2"/>
  <c r="C81" i="2"/>
  <c r="B81" i="2"/>
  <c r="J80" i="2"/>
  <c r="H80" i="2"/>
  <c r="F80" i="2"/>
  <c r="E80" i="2"/>
  <c r="D80" i="2"/>
  <c r="C80" i="2"/>
  <c r="B80" i="2"/>
  <c r="I79" i="2"/>
  <c r="H79" i="2"/>
  <c r="F79" i="2"/>
  <c r="E79" i="2"/>
  <c r="D79" i="2"/>
  <c r="C79" i="2"/>
  <c r="G79" i="2" s="1"/>
  <c r="B79" i="2"/>
  <c r="J79" i="2" s="1"/>
  <c r="L78" i="2"/>
  <c r="K78" i="2"/>
  <c r="H78" i="2"/>
  <c r="J78" i="2" s="1"/>
  <c r="F78" i="2"/>
  <c r="E78" i="2"/>
  <c r="D78" i="2"/>
  <c r="C78" i="2"/>
  <c r="G78" i="2" s="1"/>
  <c r="B78" i="2"/>
  <c r="H77" i="2"/>
  <c r="F77" i="2"/>
  <c r="E77" i="2"/>
  <c r="D77" i="2"/>
  <c r="C77" i="2"/>
  <c r="I77" i="2" s="1"/>
  <c r="B77" i="2"/>
  <c r="H76" i="2"/>
  <c r="J76" i="2" s="1"/>
  <c r="F76" i="2"/>
  <c r="E76" i="2"/>
  <c r="D76" i="2"/>
  <c r="I76" i="2" s="1"/>
  <c r="C76" i="2"/>
  <c r="B76" i="2"/>
  <c r="I75" i="2"/>
  <c r="H75" i="2"/>
  <c r="F75" i="2"/>
  <c r="E75" i="2"/>
  <c r="D75" i="2"/>
  <c r="C75" i="2"/>
  <c r="B75" i="2"/>
  <c r="H74" i="2"/>
  <c r="J74" i="2" s="1"/>
  <c r="F74" i="2"/>
  <c r="E74" i="2"/>
  <c r="D74" i="2"/>
  <c r="C74" i="2"/>
  <c r="B74" i="2"/>
  <c r="H73" i="2"/>
  <c r="F73" i="2"/>
  <c r="E73" i="2"/>
  <c r="D73" i="2"/>
  <c r="I73" i="2" s="1"/>
  <c r="C73" i="2"/>
  <c r="G73" i="2" s="1"/>
  <c r="B73" i="2"/>
  <c r="J72" i="2"/>
  <c r="H72" i="2"/>
  <c r="F72" i="2"/>
  <c r="E72" i="2"/>
  <c r="D72" i="2"/>
  <c r="I72" i="2" s="1"/>
  <c r="C72" i="2"/>
  <c r="B72" i="2"/>
  <c r="H71" i="2"/>
  <c r="F71" i="2"/>
  <c r="E71" i="2"/>
  <c r="D71" i="2"/>
  <c r="C71" i="2"/>
  <c r="B71" i="2"/>
  <c r="G71" i="2" s="1"/>
  <c r="H70" i="2"/>
  <c r="F70" i="2"/>
  <c r="E70" i="2"/>
  <c r="D70" i="2"/>
  <c r="C70" i="2"/>
  <c r="B70" i="2"/>
  <c r="I69" i="2"/>
  <c r="H69" i="2"/>
  <c r="F69" i="2"/>
  <c r="E69" i="2"/>
  <c r="D69" i="2"/>
  <c r="C69" i="2"/>
  <c r="B69" i="2"/>
  <c r="J69" i="2" s="1"/>
  <c r="J68" i="2"/>
  <c r="H68" i="2"/>
  <c r="F68" i="2"/>
  <c r="E68" i="2"/>
  <c r="D68" i="2"/>
  <c r="C68" i="2"/>
  <c r="B68" i="2"/>
  <c r="J67" i="2"/>
  <c r="H67" i="2"/>
  <c r="F67" i="2"/>
  <c r="E67" i="2"/>
  <c r="D67" i="2"/>
  <c r="C67" i="2"/>
  <c r="G67" i="2" s="1"/>
  <c r="B67" i="2"/>
  <c r="H66" i="2"/>
  <c r="F66" i="2"/>
  <c r="E66" i="2"/>
  <c r="D66" i="2"/>
  <c r="C66" i="2"/>
  <c r="B66" i="2"/>
  <c r="H65" i="2"/>
  <c r="F65" i="2"/>
  <c r="E65" i="2"/>
  <c r="D65" i="2"/>
  <c r="C65" i="2"/>
  <c r="I65" i="2" s="1"/>
  <c r="B65" i="2"/>
  <c r="J65" i="2" s="1"/>
  <c r="H64" i="2"/>
  <c r="F64" i="2"/>
  <c r="E64" i="2"/>
  <c r="D64" i="2"/>
  <c r="C64" i="2"/>
  <c r="B64" i="2"/>
  <c r="H63" i="2"/>
  <c r="F63" i="2"/>
  <c r="E63" i="2"/>
  <c r="D63" i="2"/>
  <c r="C63" i="2"/>
  <c r="I63" i="2" s="1"/>
  <c r="B63" i="2"/>
  <c r="J63" i="2" s="1"/>
  <c r="H62" i="2"/>
  <c r="J62" i="2" s="1"/>
  <c r="F62" i="2"/>
  <c r="E62" i="2"/>
  <c r="D62" i="2"/>
  <c r="C62" i="2"/>
  <c r="G62" i="2" s="1"/>
  <c r="B62" i="2"/>
  <c r="H61" i="2"/>
  <c r="F61" i="2"/>
  <c r="E61" i="2"/>
  <c r="D61" i="2"/>
  <c r="C61" i="2"/>
  <c r="B61" i="2"/>
  <c r="H60" i="2"/>
  <c r="J60" i="2" s="1"/>
  <c r="F60" i="2"/>
  <c r="E60" i="2"/>
  <c r="D60" i="2"/>
  <c r="I60" i="2" s="1"/>
  <c r="C60" i="2"/>
  <c r="B60" i="2"/>
  <c r="I59" i="2"/>
  <c r="H59" i="2"/>
  <c r="F59" i="2"/>
  <c r="E59" i="2"/>
  <c r="D59" i="2"/>
  <c r="C59" i="2"/>
  <c r="B59" i="2"/>
  <c r="G59" i="2" s="1"/>
  <c r="H58" i="2"/>
  <c r="J58" i="2" s="1"/>
  <c r="F58" i="2"/>
  <c r="E58" i="2"/>
  <c r="D58" i="2"/>
  <c r="C58" i="2"/>
  <c r="B58" i="2"/>
  <c r="H57" i="2"/>
  <c r="F57" i="2"/>
  <c r="E57" i="2"/>
  <c r="D57" i="2"/>
  <c r="I57" i="2" s="1"/>
  <c r="C57" i="2"/>
  <c r="B57" i="2"/>
  <c r="L56" i="2"/>
  <c r="K56" i="2"/>
  <c r="H56" i="2"/>
  <c r="F56" i="2"/>
  <c r="E56" i="2"/>
  <c r="D56" i="2"/>
  <c r="C56" i="2"/>
  <c r="B56" i="2"/>
  <c r="H55" i="2"/>
  <c r="F55" i="2"/>
  <c r="E55" i="2"/>
  <c r="D55" i="2"/>
  <c r="C55" i="2"/>
  <c r="I55" i="2" s="1"/>
  <c r="B55" i="2"/>
  <c r="J55" i="2" s="1"/>
  <c r="H54" i="2"/>
  <c r="F54" i="2"/>
  <c r="E54" i="2"/>
  <c r="D54" i="2"/>
  <c r="C54" i="2"/>
  <c r="B54" i="2"/>
  <c r="H53" i="2"/>
  <c r="F53" i="2"/>
  <c r="E53" i="2"/>
  <c r="D53" i="2"/>
  <c r="C53" i="2"/>
  <c r="I53" i="2" s="1"/>
  <c r="B53" i="2"/>
  <c r="J53" i="2" s="1"/>
  <c r="H52" i="2"/>
  <c r="J52" i="2" s="1"/>
  <c r="F52" i="2"/>
  <c r="E52" i="2"/>
  <c r="D52" i="2"/>
  <c r="C52" i="2"/>
  <c r="G52" i="2" s="1"/>
  <c r="B52" i="2"/>
  <c r="H51" i="2"/>
  <c r="F51" i="2"/>
  <c r="E51" i="2"/>
  <c r="D51" i="2"/>
  <c r="C51" i="2"/>
  <c r="I51" i="2" s="1"/>
  <c r="B51" i="2"/>
  <c r="H50" i="2"/>
  <c r="J50" i="2" s="1"/>
  <c r="F50" i="2"/>
  <c r="E50" i="2"/>
  <c r="D50" i="2"/>
  <c r="I50" i="2" s="1"/>
  <c r="C50" i="2"/>
  <c r="B50" i="2"/>
  <c r="H49" i="2"/>
  <c r="F49" i="2"/>
  <c r="E49" i="2"/>
  <c r="I49" i="2" s="1"/>
  <c r="D49" i="2"/>
  <c r="C49" i="2"/>
  <c r="B49" i="2"/>
  <c r="J48" i="2"/>
  <c r="H48" i="2"/>
  <c r="F48" i="2"/>
  <c r="E48" i="2"/>
  <c r="D48" i="2"/>
  <c r="C48" i="2"/>
  <c r="B48" i="2"/>
  <c r="H47" i="2"/>
  <c r="F47" i="2"/>
  <c r="E47" i="2"/>
  <c r="D47" i="2"/>
  <c r="I47" i="2" s="1"/>
  <c r="C47" i="2"/>
  <c r="G47" i="2" s="1"/>
  <c r="B47" i="2"/>
  <c r="J46" i="2"/>
  <c r="H46" i="2"/>
  <c r="F46" i="2"/>
  <c r="E46" i="2"/>
  <c r="D46" i="2"/>
  <c r="I46" i="2" s="1"/>
  <c r="C46" i="2"/>
  <c r="B46" i="2"/>
  <c r="J45" i="2"/>
  <c r="I45" i="2"/>
  <c r="H45" i="2"/>
  <c r="F45" i="2"/>
  <c r="E45" i="2"/>
  <c r="D45" i="2"/>
  <c r="C45" i="2"/>
  <c r="B45" i="2"/>
  <c r="H44" i="2"/>
  <c r="F44" i="2"/>
  <c r="E44" i="2"/>
  <c r="D44" i="2"/>
  <c r="C44" i="2"/>
  <c r="B44" i="2"/>
  <c r="H43" i="2"/>
  <c r="F43" i="2"/>
  <c r="E43" i="2"/>
  <c r="I43" i="2" s="1"/>
  <c r="D43" i="2"/>
  <c r="C43" i="2"/>
  <c r="B43" i="2"/>
  <c r="J43" i="2" s="1"/>
  <c r="J42" i="2"/>
  <c r="H42" i="2"/>
  <c r="F42" i="2"/>
  <c r="E42" i="2"/>
  <c r="D42" i="2"/>
  <c r="C42" i="2"/>
  <c r="B42" i="2"/>
  <c r="J41" i="2"/>
  <c r="H41" i="2"/>
  <c r="F41" i="2"/>
  <c r="E41" i="2"/>
  <c r="D41" i="2"/>
  <c r="C41" i="2"/>
  <c r="B41" i="2"/>
  <c r="I41" i="2" s="1"/>
  <c r="H40" i="2"/>
  <c r="F40" i="2"/>
  <c r="E40" i="2"/>
  <c r="D40" i="2"/>
  <c r="C40" i="2"/>
  <c r="G40" i="2" s="1"/>
  <c r="B40" i="2"/>
  <c r="H39" i="2"/>
  <c r="F39" i="2"/>
  <c r="E39" i="2"/>
  <c r="D39" i="2"/>
  <c r="C39" i="2"/>
  <c r="I39" i="2" s="1"/>
  <c r="B39" i="2"/>
  <c r="J39" i="2" s="1"/>
  <c r="H38" i="2"/>
  <c r="F38" i="2"/>
  <c r="E38" i="2"/>
  <c r="D38" i="2"/>
  <c r="C38" i="2"/>
  <c r="B38" i="2"/>
  <c r="H37" i="2"/>
  <c r="F37" i="2"/>
  <c r="E37" i="2"/>
  <c r="D37" i="2"/>
  <c r="C37" i="2"/>
  <c r="I37" i="2" s="1"/>
  <c r="B37" i="2"/>
  <c r="J37" i="2" s="1"/>
  <c r="H36" i="2"/>
  <c r="J36" i="2" s="1"/>
  <c r="F36" i="2"/>
  <c r="E36" i="2"/>
  <c r="D36" i="2"/>
  <c r="C36" i="2"/>
  <c r="G36" i="2" s="1"/>
  <c r="B36" i="2"/>
  <c r="H35" i="2"/>
  <c r="F35" i="2"/>
  <c r="E35" i="2"/>
  <c r="D35" i="2"/>
  <c r="C35" i="2"/>
  <c r="I35" i="2" s="1"/>
  <c r="B35" i="2"/>
  <c r="H34" i="2"/>
  <c r="J34" i="2" s="1"/>
  <c r="F34" i="2"/>
  <c r="E34" i="2"/>
  <c r="D34" i="2"/>
  <c r="I34" i="2" s="1"/>
  <c r="C34" i="2"/>
  <c r="B34" i="2"/>
  <c r="I33" i="2"/>
  <c r="H33" i="2"/>
  <c r="F33" i="2"/>
  <c r="E33" i="2"/>
  <c r="D33" i="2"/>
  <c r="C33" i="2"/>
  <c r="B33" i="2"/>
  <c r="H32" i="2"/>
  <c r="J32" i="2" s="1"/>
  <c r="F32" i="2"/>
  <c r="E32" i="2"/>
  <c r="D32" i="2"/>
  <c r="C32" i="2"/>
  <c r="B32" i="2"/>
  <c r="L31" i="2"/>
  <c r="K31" i="2"/>
  <c r="H31" i="2"/>
  <c r="F31" i="2"/>
  <c r="E31" i="2"/>
  <c r="D31" i="2"/>
  <c r="C31" i="2"/>
  <c r="I31" i="2" s="1"/>
  <c r="B31" i="2"/>
  <c r="J31" i="2" s="1"/>
  <c r="H30" i="2"/>
  <c r="J30" i="2" s="1"/>
  <c r="F30" i="2"/>
  <c r="E30" i="2"/>
  <c r="D30" i="2"/>
  <c r="C30" i="2"/>
  <c r="G30" i="2" s="1"/>
  <c r="B30" i="2"/>
  <c r="H29" i="2"/>
  <c r="F29" i="2"/>
  <c r="E29" i="2"/>
  <c r="D29" i="2"/>
  <c r="C29" i="2"/>
  <c r="I29" i="2" s="1"/>
  <c r="B29" i="2"/>
  <c r="H28" i="2"/>
  <c r="J28" i="2" s="1"/>
  <c r="F28" i="2"/>
  <c r="E28" i="2"/>
  <c r="D28" i="2"/>
  <c r="I28" i="2" s="1"/>
  <c r="C28" i="2"/>
  <c r="B28" i="2"/>
  <c r="I27" i="2"/>
  <c r="H27" i="2"/>
  <c r="F27" i="2"/>
  <c r="E27" i="2"/>
  <c r="D27" i="2"/>
  <c r="C27" i="2"/>
  <c r="B27" i="2"/>
  <c r="H26" i="2"/>
  <c r="J26" i="2" s="1"/>
  <c r="F26" i="2"/>
  <c r="E26" i="2"/>
  <c r="D26" i="2"/>
  <c r="C26" i="2"/>
  <c r="B26" i="2"/>
  <c r="H25" i="2"/>
  <c r="F25" i="2"/>
  <c r="E25" i="2"/>
  <c r="D25" i="2"/>
  <c r="I25" i="2" s="1"/>
  <c r="C25" i="2"/>
  <c r="B25" i="2"/>
  <c r="J24" i="2"/>
  <c r="H24" i="2"/>
  <c r="F24" i="2"/>
  <c r="E24" i="2"/>
  <c r="D24" i="2"/>
  <c r="I24" i="2" s="1"/>
  <c r="C24" i="2"/>
  <c r="B24" i="2"/>
  <c r="J23" i="2"/>
  <c r="H23" i="2"/>
  <c r="F23" i="2"/>
  <c r="E23" i="2"/>
  <c r="D23" i="2"/>
  <c r="C23" i="2"/>
  <c r="B23" i="2"/>
  <c r="J22" i="2"/>
  <c r="H22" i="2"/>
  <c r="F22" i="2"/>
  <c r="E22" i="2"/>
  <c r="D22" i="2"/>
  <c r="C22" i="2"/>
  <c r="B22" i="2"/>
  <c r="I21" i="2"/>
  <c r="H21" i="2"/>
  <c r="F21" i="2"/>
  <c r="E21" i="2"/>
  <c r="D21" i="2"/>
  <c r="C21" i="2"/>
  <c r="B21" i="2"/>
  <c r="J20" i="2"/>
  <c r="H20" i="2"/>
  <c r="F20" i="2"/>
  <c r="E20" i="2"/>
  <c r="D20" i="2"/>
  <c r="C20" i="2"/>
  <c r="G20" i="2" s="1"/>
  <c r="B20" i="2"/>
  <c r="H19" i="2"/>
  <c r="F19" i="2"/>
  <c r="E19" i="2"/>
  <c r="D19" i="2"/>
  <c r="C19" i="2"/>
  <c r="I19" i="2" s="1"/>
  <c r="B19" i="2"/>
  <c r="J19" i="2" s="1"/>
  <c r="H18" i="2"/>
  <c r="F18" i="2"/>
  <c r="E18" i="2"/>
  <c r="D18" i="2"/>
  <c r="I18" i="2" s="1"/>
  <c r="C18" i="2"/>
  <c r="B18" i="2"/>
  <c r="L17" i="2"/>
  <c r="K17" i="2"/>
  <c r="H17" i="2"/>
  <c r="F17" i="2"/>
  <c r="E17" i="2"/>
  <c r="D17" i="2"/>
  <c r="C17" i="2"/>
  <c r="I17" i="2" s="1"/>
  <c r="B17" i="2"/>
  <c r="J17" i="2" s="1"/>
  <c r="H16" i="2"/>
  <c r="F16" i="2"/>
  <c r="E16" i="2"/>
  <c r="D16" i="2"/>
  <c r="I16" i="2" s="1"/>
  <c r="C16" i="2"/>
  <c r="B16" i="2"/>
  <c r="J15" i="2"/>
  <c r="H15" i="2"/>
  <c r="F15" i="2"/>
  <c r="E15" i="2"/>
  <c r="D15" i="2"/>
  <c r="C15" i="2"/>
  <c r="B15" i="2"/>
  <c r="J14" i="2"/>
  <c r="H14" i="2"/>
  <c r="F14" i="2"/>
  <c r="E14" i="2"/>
  <c r="D14" i="2"/>
  <c r="C14" i="2"/>
  <c r="B14" i="2"/>
  <c r="I14" i="2" s="1"/>
  <c r="L13" i="2"/>
  <c r="K13" i="2"/>
  <c r="J13" i="2"/>
  <c r="I13" i="2"/>
  <c r="H13" i="2"/>
  <c r="F13" i="2"/>
  <c r="E13" i="2"/>
  <c r="D13" i="2"/>
  <c r="C13" i="2"/>
  <c r="B13" i="2"/>
  <c r="J12" i="2"/>
  <c r="H12" i="2"/>
  <c r="F12" i="2"/>
  <c r="E12" i="2"/>
  <c r="D12" i="2"/>
  <c r="C12" i="2"/>
  <c r="G12" i="2" s="1"/>
  <c r="B12" i="2"/>
  <c r="H11" i="2"/>
  <c r="F11" i="2"/>
  <c r="E11" i="2"/>
  <c r="D11" i="2"/>
  <c r="C11" i="2"/>
  <c r="I11" i="2" s="1"/>
  <c r="B11" i="2"/>
  <c r="J11" i="2" s="1"/>
  <c r="H10" i="2"/>
  <c r="F10" i="2"/>
  <c r="E10" i="2"/>
  <c r="D10" i="2"/>
  <c r="I10" i="2" s="1"/>
  <c r="C10" i="2"/>
  <c r="B10" i="2"/>
  <c r="J9" i="2"/>
  <c r="H9" i="2"/>
  <c r="F9" i="2"/>
  <c r="E9" i="2"/>
  <c r="D9" i="2"/>
  <c r="C9" i="2"/>
  <c r="B9" i="2"/>
  <c r="L8" i="2"/>
  <c r="K8" i="2"/>
  <c r="H8" i="2"/>
  <c r="F8" i="2"/>
  <c r="E8" i="2"/>
  <c r="D8" i="2"/>
  <c r="I8" i="2" s="1"/>
  <c r="C8" i="2"/>
  <c r="B8" i="2"/>
  <c r="G8" i="2" s="1"/>
  <c r="L7" i="2"/>
  <c r="K7" i="2"/>
  <c r="H7" i="2"/>
  <c r="F7" i="2"/>
  <c r="E7" i="2"/>
  <c r="D7" i="2"/>
  <c r="C7" i="2"/>
  <c r="I7" i="2" s="1"/>
  <c r="B7" i="2"/>
  <c r="H6" i="2"/>
  <c r="F6" i="2"/>
  <c r="E6" i="2"/>
  <c r="D6" i="2"/>
  <c r="I6" i="2" s="1"/>
  <c r="C6" i="2"/>
  <c r="B6" i="2"/>
  <c r="G6" i="2" s="1"/>
  <c r="H5" i="2"/>
  <c r="F5" i="2"/>
  <c r="E5" i="2"/>
  <c r="D5" i="2"/>
  <c r="C5" i="2"/>
  <c r="B5" i="2"/>
  <c r="G5" i="2" s="1"/>
  <c r="H4" i="2"/>
  <c r="F4" i="2"/>
  <c r="E4" i="2"/>
  <c r="D4" i="2"/>
  <c r="C4" i="2"/>
  <c r="B4" i="2"/>
  <c r="I4" i="2" s="1"/>
  <c r="H3" i="2"/>
  <c r="F3" i="2"/>
  <c r="E3" i="2"/>
  <c r="D3" i="2"/>
  <c r="C3" i="2"/>
  <c r="I3" i="2" s="1"/>
  <c r="B3" i="2"/>
  <c r="J3" i="2" s="1"/>
  <c r="H2" i="2"/>
  <c r="F2" i="2"/>
  <c r="E2" i="2"/>
  <c r="D2" i="2"/>
  <c r="I2" i="2" s="1"/>
  <c r="C2" i="2"/>
  <c r="B2" i="2"/>
  <c r="L248" i="1"/>
  <c r="K248" i="1"/>
  <c r="H248" i="1"/>
  <c r="F248" i="1"/>
  <c r="E248" i="1"/>
  <c r="D248" i="1"/>
  <c r="C248" i="1"/>
  <c r="B248" i="1"/>
  <c r="L247" i="1"/>
  <c r="K247" i="1"/>
  <c r="H247" i="1"/>
  <c r="F247" i="1"/>
  <c r="E247" i="1"/>
  <c r="D247" i="1"/>
  <c r="I247" i="1" s="1"/>
  <c r="C247" i="1"/>
  <c r="B247" i="1"/>
  <c r="L246" i="1"/>
  <c r="K246" i="1"/>
  <c r="H246" i="1"/>
  <c r="F246" i="1"/>
  <c r="E246" i="1"/>
  <c r="D246" i="1"/>
  <c r="I246" i="1" s="1"/>
  <c r="C246" i="1"/>
  <c r="B246" i="1"/>
  <c r="J246" i="1" s="1"/>
  <c r="L245" i="1"/>
  <c r="K245" i="1"/>
  <c r="H245" i="1"/>
  <c r="F245" i="1"/>
  <c r="E245" i="1"/>
  <c r="D245" i="1"/>
  <c r="C245" i="1"/>
  <c r="B245" i="1"/>
  <c r="L244" i="1"/>
  <c r="K244" i="1"/>
  <c r="H244" i="1"/>
  <c r="F244" i="1"/>
  <c r="E244" i="1"/>
  <c r="D244" i="1"/>
  <c r="C244" i="1"/>
  <c r="B244" i="1"/>
  <c r="L243" i="1"/>
  <c r="K243" i="1"/>
  <c r="H243" i="1"/>
  <c r="J243" i="1" s="1"/>
  <c r="F243" i="1"/>
  <c r="E243" i="1"/>
  <c r="D243" i="1"/>
  <c r="C243" i="1"/>
  <c r="B243" i="1"/>
  <c r="L242" i="1"/>
  <c r="K242" i="1"/>
  <c r="I242" i="1"/>
  <c r="H242" i="1"/>
  <c r="F242" i="1"/>
  <c r="E242" i="1"/>
  <c r="D242" i="1"/>
  <c r="C242" i="1"/>
  <c r="B242" i="1"/>
  <c r="J242" i="1" s="1"/>
  <c r="L241" i="1"/>
  <c r="K241" i="1"/>
  <c r="H241" i="1"/>
  <c r="J241" i="1" s="1"/>
  <c r="F241" i="1"/>
  <c r="E241" i="1"/>
  <c r="D241" i="1"/>
  <c r="C241" i="1"/>
  <c r="G241" i="1" s="1"/>
  <c r="B241" i="1"/>
  <c r="H240" i="1"/>
  <c r="F240" i="1"/>
  <c r="E240" i="1"/>
  <c r="D240" i="1"/>
  <c r="C240" i="1"/>
  <c r="B240" i="1"/>
  <c r="L239" i="1"/>
  <c r="K239" i="1"/>
  <c r="H239" i="1"/>
  <c r="F239" i="1"/>
  <c r="E239" i="1"/>
  <c r="D239" i="1"/>
  <c r="C239" i="1"/>
  <c r="B239" i="1"/>
  <c r="L238" i="1"/>
  <c r="K238" i="1"/>
  <c r="H238" i="1"/>
  <c r="F238" i="1"/>
  <c r="E238" i="1"/>
  <c r="D238" i="1"/>
  <c r="C238" i="1"/>
  <c r="B238" i="1"/>
  <c r="L237" i="1"/>
  <c r="K237" i="1"/>
  <c r="H237" i="1"/>
  <c r="F237" i="1"/>
  <c r="E237" i="1"/>
  <c r="D237" i="1"/>
  <c r="C237" i="1"/>
  <c r="B237" i="1"/>
  <c r="L236" i="1"/>
  <c r="K236" i="1"/>
  <c r="H236" i="1"/>
  <c r="F236" i="1"/>
  <c r="E236" i="1"/>
  <c r="D236" i="1"/>
  <c r="I236" i="1" s="1"/>
  <c r="C236" i="1"/>
  <c r="B236" i="1"/>
  <c r="J236" i="1" s="1"/>
  <c r="L235" i="1"/>
  <c r="K235" i="1"/>
  <c r="H235" i="1"/>
  <c r="F235" i="1"/>
  <c r="E235" i="1"/>
  <c r="D235" i="1"/>
  <c r="C235" i="1"/>
  <c r="B235" i="1"/>
  <c r="L234" i="1"/>
  <c r="K234" i="1"/>
  <c r="J234" i="1"/>
  <c r="I234" i="1"/>
  <c r="H234" i="1"/>
  <c r="F234" i="1"/>
  <c r="E234" i="1"/>
  <c r="D234" i="1"/>
  <c r="C234" i="1"/>
  <c r="B234" i="1"/>
  <c r="L233" i="1"/>
  <c r="K233" i="1"/>
  <c r="H233" i="1"/>
  <c r="J233" i="1" s="1"/>
  <c r="F233" i="1"/>
  <c r="E233" i="1"/>
  <c r="D233" i="1"/>
  <c r="I233" i="1" s="1"/>
  <c r="C233" i="1"/>
  <c r="B233" i="1"/>
  <c r="L232" i="1"/>
  <c r="K232" i="1"/>
  <c r="H232" i="1"/>
  <c r="F232" i="1"/>
  <c r="E232" i="1"/>
  <c r="I232" i="1" s="1"/>
  <c r="D232" i="1"/>
  <c r="C232" i="1"/>
  <c r="B232" i="1"/>
  <c r="J232" i="1" s="1"/>
  <c r="L231" i="1"/>
  <c r="K231" i="1"/>
  <c r="H231" i="1"/>
  <c r="J231" i="1" s="1"/>
  <c r="F231" i="1"/>
  <c r="E231" i="1"/>
  <c r="D231" i="1"/>
  <c r="C231" i="1"/>
  <c r="G231" i="1" s="1"/>
  <c r="B231" i="1"/>
  <c r="L230" i="1"/>
  <c r="K230" i="1"/>
  <c r="J230" i="1"/>
  <c r="H230" i="1"/>
  <c r="F230" i="1"/>
  <c r="E230" i="1"/>
  <c r="D230" i="1"/>
  <c r="C230" i="1"/>
  <c r="B230" i="1"/>
  <c r="H229" i="1"/>
  <c r="F229" i="1"/>
  <c r="E229" i="1"/>
  <c r="D229" i="1"/>
  <c r="C229" i="1"/>
  <c r="G229" i="1" s="1"/>
  <c r="B229" i="1"/>
  <c r="L228" i="1"/>
  <c r="K228" i="1"/>
  <c r="J228" i="1"/>
  <c r="H228" i="1"/>
  <c r="F228" i="1"/>
  <c r="E228" i="1"/>
  <c r="D228" i="1"/>
  <c r="C228" i="1"/>
  <c r="B228" i="1"/>
  <c r="I228" i="1" s="1"/>
  <c r="L227" i="1"/>
  <c r="K227" i="1"/>
  <c r="J227" i="1"/>
  <c r="H227" i="1"/>
  <c r="F227" i="1"/>
  <c r="E227" i="1"/>
  <c r="D227" i="1"/>
  <c r="I227" i="1" s="1"/>
  <c r="C227" i="1"/>
  <c r="B227" i="1"/>
  <c r="L226" i="1"/>
  <c r="K226" i="1"/>
  <c r="H226" i="1"/>
  <c r="F226" i="1"/>
  <c r="E226" i="1"/>
  <c r="D226" i="1"/>
  <c r="C226" i="1"/>
  <c r="I226" i="1" s="1"/>
  <c r="B226" i="1"/>
  <c r="J226" i="1" s="1"/>
  <c r="L225" i="1"/>
  <c r="K225" i="1"/>
  <c r="J225" i="1"/>
  <c r="H225" i="1"/>
  <c r="F225" i="1"/>
  <c r="E225" i="1"/>
  <c r="D225" i="1"/>
  <c r="C225" i="1"/>
  <c r="B225" i="1"/>
  <c r="L224" i="1"/>
  <c r="K224" i="1"/>
  <c r="H224" i="1"/>
  <c r="F224" i="1"/>
  <c r="E224" i="1"/>
  <c r="D224" i="1"/>
  <c r="C224" i="1"/>
  <c r="B224" i="1"/>
  <c r="L223" i="1"/>
  <c r="K223" i="1"/>
  <c r="J223" i="1"/>
  <c r="H223" i="1"/>
  <c r="F223" i="1"/>
  <c r="E223" i="1"/>
  <c r="D223" i="1"/>
  <c r="I223" i="1" s="1"/>
  <c r="C223" i="1"/>
  <c r="B223" i="1"/>
  <c r="L222" i="1"/>
  <c r="K222" i="1"/>
  <c r="H222" i="1"/>
  <c r="F222" i="1"/>
  <c r="E222" i="1"/>
  <c r="D222" i="1"/>
  <c r="C222" i="1"/>
  <c r="I222" i="1" s="1"/>
  <c r="B222" i="1"/>
  <c r="J222" i="1" s="1"/>
  <c r="L221" i="1"/>
  <c r="K221" i="1"/>
  <c r="H221" i="1"/>
  <c r="F221" i="1"/>
  <c r="E221" i="1"/>
  <c r="D221" i="1"/>
  <c r="C221" i="1"/>
  <c r="B221" i="1"/>
  <c r="L220" i="1"/>
  <c r="K220" i="1"/>
  <c r="I220" i="1"/>
  <c r="H220" i="1"/>
  <c r="F220" i="1"/>
  <c r="E220" i="1"/>
  <c r="D220" i="1"/>
  <c r="C220" i="1"/>
  <c r="G220" i="1" s="1"/>
  <c r="B220" i="1"/>
  <c r="J220" i="1" s="1"/>
  <c r="H219" i="1"/>
  <c r="J219" i="1" s="1"/>
  <c r="F219" i="1"/>
  <c r="E219" i="1"/>
  <c r="D219" i="1"/>
  <c r="C219" i="1"/>
  <c r="G219" i="1" s="1"/>
  <c r="B219" i="1"/>
  <c r="L218" i="1"/>
  <c r="K218" i="1"/>
  <c r="H218" i="1"/>
  <c r="F218" i="1"/>
  <c r="E218" i="1"/>
  <c r="D218" i="1"/>
  <c r="C218" i="1"/>
  <c r="B218" i="1"/>
  <c r="L217" i="1"/>
  <c r="K217" i="1"/>
  <c r="J217" i="1"/>
  <c r="H217" i="1"/>
  <c r="F217" i="1"/>
  <c r="E217" i="1"/>
  <c r="D217" i="1"/>
  <c r="I217" i="1" s="1"/>
  <c r="C217" i="1"/>
  <c r="B217" i="1"/>
  <c r="L216" i="1"/>
  <c r="K216" i="1"/>
  <c r="H216" i="1"/>
  <c r="F216" i="1"/>
  <c r="E216" i="1"/>
  <c r="D216" i="1"/>
  <c r="C216" i="1"/>
  <c r="I216" i="1" s="1"/>
  <c r="B216" i="1"/>
  <c r="J216" i="1" s="1"/>
  <c r="L215" i="1"/>
  <c r="K215" i="1"/>
  <c r="H215" i="1"/>
  <c r="F215" i="1"/>
  <c r="E215" i="1"/>
  <c r="D215" i="1"/>
  <c r="C215" i="1"/>
  <c r="B215" i="1"/>
  <c r="L214" i="1"/>
  <c r="K214" i="1"/>
  <c r="I214" i="1"/>
  <c r="H214" i="1"/>
  <c r="F214" i="1"/>
  <c r="E214" i="1"/>
  <c r="D214" i="1"/>
  <c r="C214" i="1"/>
  <c r="G214" i="1" s="1"/>
  <c r="B214" i="1"/>
  <c r="J214" i="1" s="1"/>
  <c r="L213" i="1"/>
  <c r="K213" i="1"/>
  <c r="H213" i="1"/>
  <c r="F213" i="1"/>
  <c r="E213" i="1"/>
  <c r="D213" i="1"/>
  <c r="C213" i="1"/>
  <c r="B213" i="1"/>
  <c r="L212" i="1"/>
  <c r="K212" i="1"/>
  <c r="H212" i="1"/>
  <c r="F212" i="1"/>
  <c r="E212" i="1"/>
  <c r="I212" i="1" s="1"/>
  <c r="D212" i="1"/>
  <c r="C212" i="1"/>
  <c r="B212" i="1"/>
  <c r="L211" i="1"/>
  <c r="K211" i="1"/>
  <c r="J211" i="1"/>
  <c r="H211" i="1"/>
  <c r="F211" i="1"/>
  <c r="E211" i="1"/>
  <c r="D211" i="1"/>
  <c r="C211" i="1"/>
  <c r="G211" i="1" s="1"/>
  <c r="B211" i="1"/>
  <c r="L210" i="1"/>
  <c r="K210" i="1"/>
  <c r="J210" i="1"/>
  <c r="H210" i="1"/>
  <c r="F210" i="1"/>
  <c r="E210" i="1"/>
  <c r="I210" i="1" s="1"/>
  <c r="D210" i="1"/>
  <c r="C210" i="1"/>
  <c r="B210" i="1"/>
  <c r="L209" i="1"/>
  <c r="K209" i="1"/>
  <c r="H209" i="1"/>
  <c r="F209" i="1"/>
  <c r="E209" i="1"/>
  <c r="D209" i="1"/>
  <c r="C209" i="1"/>
  <c r="B209" i="1"/>
  <c r="L208" i="1"/>
  <c r="K208" i="1"/>
  <c r="H208" i="1"/>
  <c r="F208" i="1"/>
  <c r="E208" i="1"/>
  <c r="D208" i="1"/>
  <c r="C208" i="1"/>
  <c r="G208" i="1" s="1"/>
  <c r="B208" i="1"/>
  <c r="J208" i="1" s="1"/>
  <c r="H207" i="1"/>
  <c r="F207" i="1"/>
  <c r="E207" i="1"/>
  <c r="D207" i="1"/>
  <c r="C207" i="1"/>
  <c r="B207" i="1"/>
  <c r="L206" i="1"/>
  <c r="K206" i="1"/>
  <c r="H206" i="1"/>
  <c r="F206" i="1"/>
  <c r="E206" i="1"/>
  <c r="D206" i="1"/>
  <c r="C206" i="1"/>
  <c r="I206" i="1" s="1"/>
  <c r="B206" i="1"/>
  <c r="J206" i="1" s="1"/>
  <c r="L205" i="1"/>
  <c r="K205" i="1"/>
  <c r="H205" i="1"/>
  <c r="J205" i="1" s="1"/>
  <c r="F205" i="1"/>
  <c r="E205" i="1"/>
  <c r="D205" i="1"/>
  <c r="C205" i="1"/>
  <c r="B205" i="1"/>
  <c r="L204" i="1"/>
  <c r="K204" i="1"/>
  <c r="I204" i="1"/>
  <c r="H204" i="1"/>
  <c r="F204" i="1"/>
  <c r="E204" i="1"/>
  <c r="D204" i="1"/>
  <c r="C204" i="1"/>
  <c r="G204" i="1" s="1"/>
  <c r="B204" i="1"/>
  <c r="J204" i="1" s="1"/>
  <c r="J203" i="1"/>
  <c r="H203" i="1"/>
  <c r="F203" i="1"/>
  <c r="E203" i="1"/>
  <c r="D203" i="1"/>
  <c r="C203" i="1"/>
  <c r="G203" i="1" s="1"/>
  <c r="B203" i="1"/>
  <c r="L202" i="1"/>
  <c r="K202" i="1"/>
  <c r="J202" i="1"/>
  <c r="H202" i="1"/>
  <c r="F202" i="1"/>
  <c r="E202" i="1"/>
  <c r="D202" i="1"/>
  <c r="C202" i="1"/>
  <c r="G202" i="1" s="1"/>
  <c r="B202" i="1"/>
  <c r="L201" i="1"/>
  <c r="K201" i="1"/>
  <c r="J201" i="1"/>
  <c r="H201" i="1"/>
  <c r="F201" i="1"/>
  <c r="E201" i="1"/>
  <c r="D201" i="1"/>
  <c r="C201" i="1"/>
  <c r="B201" i="1"/>
  <c r="J200" i="1"/>
  <c r="H200" i="1"/>
  <c r="F200" i="1"/>
  <c r="E200" i="1"/>
  <c r="D200" i="1"/>
  <c r="C200" i="1"/>
  <c r="B200" i="1"/>
  <c r="I200" i="1" s="1"/>
  <c r="H199" i="1"/>
  <c r="F199" i="1"/>
  <c r="E199" i="1"/>
  <c r="D199" i="1"/>
  <c r="C199" i="1"/>
  <c r="G199" i="1" s="1"/>
  <c r="B199" i="1"/>
  <c r="L198" i="1"/>
  <c r="K198" i="1"/>
  <c r="J198" i="1"/>
  <c r="H198" i="1"/>
  <c r="F198" i="1"/>
  <c r="E198" i="1"/>
  <c r="D198" i="1"/>
  <c r="C198" i="1"/>
  <c r="B198" i="1"/>
  <c r="L197" i="1"/>
  <c r="K197" i="1"/>
  <c r="H197" i="1"/>
  <c r="F197" i="1"/>
  <c r="E197" i="1"/>
  <c r="D197" i="1"/>
  <c r="C197" i="1"/>
  <c r="B197" i="1"/>
  <c r="L196" i="1"/>
  <c r="K196" i="1"/>
  <c r="H196" i="1"/>
  <c r="F196" i="1"/>
  <c r="E196" i="1"/>
  <c r="D196" i="1"/>
  <c r="I196" i="1" s="1"/>
  <c r="C196" i="1"/>
  <c r="G196" i="1" s="1"/>
  <c r="B196" i="1"/>
  <c r="J196" i="1" s="1"/>
  <c r="L195" i="1"/>
  <c r="K195" i="1"/>
  <c r="H195" i="1"/>
  <c r="F195" i="1"/>
  <c r="E195" i="1"/>
  <c r="D195" i="1"/>
  <c r="C195" i="1"/>
  <c r="G195" i="1" s="1"/>
  <c r="B195" i="1"/>
  <c r="L194" i="1"/>
  <c r="K194" i="1"/>
  <c r="J194" i="1"/>
  <c r="H194" i="1"/>
  <c r="F194" i="1"/>
  <c r="E194" i="1"/>
  <c r="D194" i="1"/>
  <c r="C194" i="1"/>
  <c r="B194" i="1"/>
  <c r="I194" i="1" s="1"/>
  <c r="L193" i="1"/>
  <c r="K193" i="1"/>
  <c r="J193" i="1"/>
  <c r="H193" i="1"/>
  <c r="F193" i="1"/>
  <c r="E193" i="1"/>
  <c r="D193" i="1"/>
  <c r="I193" i="1" s="1"/>
  <c r="C193" i="1"/>
  <c r="B193" i="1"/>
  <c r="J192" i="1"/>
  <c r="I192" i="1"/>
  <c r="H192" i="1"/>
  <c r="F192" i="1"/>
  <c r="E192" i="1"/>
  <c r="D192" i="1"/>
  <c r="C192" i="1"/>
  <c r="B192" i="1"/>
  <c r="H191" i="1"/>
  <c r="J191" i="1" s="1"/>
  <c r="F191" i="1"/>
  <c r="E191" i="1"/>
  <c r="D191" i="1"/>
  <c r="C191" i="1"/>
  <c r="B191" i="1"/>
  <c r="L190" i="1"/>
  <c r="K190" i="1"/>
  <c r="H190" i="1"/>
  <c r="F190" i="1"/>
  <c r="E190" i="1"/>
  <c r="I190" i="1" s="1"/>
  <c r="D190" i="1"/>
  <c r="C190" i="1"/>
  <c r="G190" i="1" s="1"/>
  <c r="B190" i="1"/>
  <c r="J190" i="1" s="1"/>
  <c r="L189" i="1"/>
  <c r="K189" i="1"/>
  <c r="H189" i="1"/>
  <c r="F189" i="1"/>
  <c r="E189" i="1"/>
  <c r="D189" i="1"/>
  <c r="C189" i="1"/>
  <c r="B189" i="1"/>
  <c r="L188" i="1"/>
  <c r="K188" i="1"/>
  <c r="H188" i="1"/>
  <c r="F188" i="1"/>
  <c r="E188" i="1"/>
  <c r="D188" i="1"/>
  <c r="I188" i="1" s="1"/>
  <c r="C188" i="1"/>
  <c r="G188" i="1" s="1"/>
  <c r="B188" i="1"/>
  <c r="J187" i="1"/>
  <c r="H187" i="1"/>
  <c r="F187" i="1"/>
  <c r="E187" i="1"/>
  <c r="D187" i="1"/>
  <c r="I187" i="1" s="1"/>
  <c r="C187" i="1"/>
  <c r="B187" i="1"/>
  <c r="L186" i="1"/>
  <c r="K186" i="1"/>
  <c r="H186" i="1"/>
  <c r="F186" i="1"/>
  <c r="E186" i="1"/>
  <c r="D186" i="1"/>
  <c r="C186" i="1"/>
  <c r="I186" i="1" s="1"/>
  <c r="B186" i="1"/>
  <c r="J186" i="1" s="1"/>
  <c r="L185" i="1"/>
  <c r="K185" i="1"/>
  <c r="J185" i="1"/>
  <c r="H185" i="1"/>
  <c r="F185" i="1"/>
  <c r="E185" i="1"/>
  <c r="D185" i="1"/>
  <c r="C185" i="1"/>
  <c r="B185" i="1"/>
  <c r="L184" i="1"/>
  <c r="K184" i="1"/>
  <c r="H184" i="1"/>
  <c r="F184" i="1"/>
  <c r="E184" i="1"/>
  <c r="D184" i="1"/>
  <c r="C184" i="1"/>
  <c r="B184" i="1"/>
  <c r="H183" i="1"/>
  <c r="F183" i="1"/>
  <c r="E183" i="1"/>
  <c r="D183" i="1"/>
  <c r="C183" i="1"/>
  <c r="B183" i="1"/>
  <c r="L182" i="1"/>
  <c r="K182" i="1"/>
  <c r="H182" i="1"/>
  <c r="F182" i="1"/>
  <c r="E182" i="1"/>
  <c r="D182" i="1"/>
  <c r="C182" i="1"/>
  <c r="B182" i="1"/>
  <c r="L181" i="1"/>
  <c r="K181" i="1"/>
  <c r="H181" i="1"/>
  <c r="J181" i="1" s="1"/>
  <c r="F181" i="1"/>
  <c r="E181" i="1"/>
  <c r="D181" i="1"/>
  <c r="I181" i="1" s="1"/>
  <c r="C181" i="1"/>
  <c r="B181" i="1"/>
  <c r="L180" i="1"/>
  <c r="K180" i="1"/>
  <c r="I180" i="1"/>
  <c r="H180" i="1"/>
  <c r="F180" i="1"/>
  <c r="E180" i="1"/>
  <c r="D180" i="1"/>
  <c r="C180" i="1"/>
  <c r="B180" i="1"/>
  <c r="J180" i="1" s="1"/>
  <c r="H179" i="1"/>
  <c r="J179" i="1" s="1"/>
  <c r="F179" i="1"/>
  <c r="E179" i="1"/>
  <c r="D179" i="1"/>
  <c r="C179" i="1"/>
  <c r="B179" i="1"/>
  <c r="L178" i="1"/>
  <c r="K178" i="1"/>
  <c r="I178" i="1"/>
  <c r="H178" i="1"/>
  <c r="F178" i="1"/>
  <c r="E178" i="1"/>
  <c r="D178" i="1"/>
  <c r="C178" i="1"/>
  <c r="B178" i="1"/>
  <c r="L177" i="1"/>
  <c r="K177" i="1"/>
  <c r="J177" i="1"/>
  <c r="H177" i="1"/>
  <c r="F177" i="1"/>
  <c r="E177" i="1"/>
  <c r="D177" i="1"/>
  <c r="C177" i="1"/>
  <c r="G177" i="1" s="1"/>
  <c r="B177" i="1"/>
  <c r="H176" i="1"/>
  <c r="F176" i="1"/>
  <c r="E176" i="1"/>
  <c r="D176" i="1"/>
  <c r="C176" i="1"/>
  <c r="I176" i="1" s="1"/>
  <c r="B176" i="1"/>
  <c r="J176" i="1" s="1"/>
  <c r="H175" i="1"/>
  <c r="F175" i="1"/>
  <c r="E175" i="1"/>
  <c r="D175" i="1"/>
  <c r="C175" i="1"/>
  <c r="B175" i="1"/>
  <c r="H174" i="1"/>
  <c r="F174" i="1"/>
  <c r="E174" i="1"/>
  <c r="D174" i="1"/>
  <c r="C174" i="1"/>
  <c r="B174" i="1"/>
  <c r="H173" i="1"/>
  <c r="F173" i="1"/>
  <c r="E173" i="1"/>
  <c r="D173" i="1"/>
  <c r="C173" i="1"/>
  <c r="B173" i="1"/>
  <c r="L172" i="1"/>
  <c r="K172" i="1"/>
  <c r="H172" i="1"/>
  <c r="F172" i="1"/>
  <c r="E172" i="1"/>
  <c r="D172" i="1"/>
  <c r="C172" i="1"/>
  <c r="B172" i="1"/>
  <c r="H171" i="1"/>
  <c r="F171" i="1"/>
  <c r="E171" i="1"/>
  <c r="D171" i="1"/>
  <c r="C171" i="1"/>
  <c r="B171" i="1"/>
  <c r="L170" i="1"/>
  <c r="K170" i="1"/>
  <c r="H170" i="1"/>
  <c r="F170" i="1"/>
  <c r="E170" i="1"/>
  <c r="D170" i="1"/>
  <c r="C170" i="1"/>
  <c r="B170" i="1"/>
  <c r="L169" i="1"/>
  <c r="K169" i="1"/>
  <c r="H169" i="1"/>
  <c r="F169" i="1"/>
  <c r="E169" i="1"/>
  <c r="D169" i="1"/>
  <c r="C169" i="1"/>
  <c r="B169" i="1"/>
  <c r="H168" i="1"/>
  <c r="F168" i="1"/>
  <c r="E168" i="1"/>
  <c r="D168" i="1"/>
  <c r="C168" i="1"/>
  <c r="I168" i="1" s="1"/>
  <c r="B168" i="1"/>
  <c r="J168" i="1" s="1"/>
  <c r="H167" i="1"/>
  <c r="J167" i="1" s="1"/>
  <c r="F167" i="1"/>
  <c r="E167" i="1"/>
  <c r="D167" i="1"/>
  <c r="C167" i="1"/>
  <c r="G167" i="1" s="1"/>
  <c r="B167" i="1"/>
  <c r="H166" i="1"/>
  <c r="F166" i="1"/>
  <c r="E166" i="1"/>
  <c r="D166" i="1"/>
  <c r="C166" i="1"/>
  <c r="I166" i="1" s="1"/>
  <c r="B166" i="1"/>
  <c r="H165" i="1"/>
  <c r="J165" i="1" s="1"/>
  <c r="F165" i="1"/>
  <c r="E165" i="1"/>
  <c r="D165" i="1"/>
  <c r="I165" i="1" s="1"/>
  <c r="C165" i="1"/>
  <c r="B165" i="1"/>
  <c r="J164" i="1"/>
  <c r="I164" i="1"/>
  <c r="H164" i="1"/>
  <c r="F164" i="1"/>
  <c r="E164" i="1"/>
  <c r="D164" i="1"/>
  <c r="C164" i="1"/>
  <c r="B164" i="1"/>
  <c r="H163" i="1"/>
  <c r="F163" i="1"/>
  <c r="E163" i="1"/>
  <c r="D163" i="1"/>
  <c r="C163" i="1"/>
  <c r="B163" i="1"/>
  <c r="H162" i="1"/>
  <c r="F162" i="1"/>
  <c r="E162" i="1"/>
  <c r="D162" i="1"/>
  <c r="I162" i="1" s="1"/>
  <c r="C162" i="1"/>
  <c r="B162" i="1"/>
  <c r="J162" i="1" s="1"/>
  <c r="J161" i="1"/>
  <c r="H161" i="1"/>
  <c r="F161" i="1"/>
  <c r="E161" i="1"/>
  <c r="D161" i="1"/>
  <c r="C161" i="1"/>
  <c r="B161" i="1"/>
  <c r="L160" i="1"/>
  <c r="K160" i="1"/>
  <c r="H160" i="1"/>
  <c r="F160" i="1"/>
  <c r="E160" i="1"/>
  <c r="D160" i="1"/>
  <c r="C160" i="1"/>
  <c r="B160" i="1"/>
  <c r="L159" i="1"/>
  <c r="K159" i="1"/>
  <c r="H159" i="1"/>
  <c r="J159" i="1" s="1"/>
  <c r="F159" i="1"/>
  <c r="E159" i="1"/>
  <c r="D159" i="1"/>
  <c r="C159" i="1"/>
  <c r="B159" i="1"/>
  <c r="H158" i="1"/>
  <c r="F158" i="1"/>
  <c r="E158" i="1"/>
  <c r="D158" i="1"/>
  <c r="I158" i="1" s="1"/>
  <c r="C158" i="1"/>
  <c r="B158" i="1"/>
  <c r="J158" i="1" s="1"/>
  <c r="H157" i="1"/>
  <c r="F157" i="1"/>
  <c r="E157" i="1"/>
  <c r="D157" i="1"/>
  <c r="I157" i="1" s="1"/>
  <c r="C157" i="1"/>
  <c r="B157" i="1"/>
  <c r="H156" i="1"/>
  <c r="F156" i="1"/>
  <c r="E156" i="1"/>
  <c r="D156" i="1"/>
  <c r="C156" i="1"/>
  <c r="I156" i="1" s="1"/>
  <c r="B156" i="1"/>
  <c r="J156" i="1" s="1"/>
  <c r="J155" i="1"/>
  <c r="H155" i="1"/>
  <c r="F155" i="1"/>
  <c r="E155" i="1"/>
  <c r="D155" i="1"/>
  <c r="C155" i="1"/>
  <c r="G155" i="1" s="1"/>
  <c r="B155" i="1"/>
  <c r="H154" i="1"/>
  <c r="F154" i="1"/>
  <c r="E154" i="1"/>
  <c r="D154" i="1"/>
  <c r="C154" i="1"/>
  <c r="I154" i="1" s="1"/>
  <c r="B154" i="1"/>
  <c r="J154" i="1" s="1"/>
  <c r="H153" i="1"/>
  <c r="F153" i="1"/>
  <c r="E153" i="1"/>
  <c r="D153" i="1"/>
  <c r="C153" i="1"/>
  <c r="B153" i="1"/>
  <c r="L152" i="1"/>
  <c r="K152" i="1"/>
  <c r="H152" i="1"/>
  <c r="F152" i="1"/>
  <c r="E152" i="1"/>
  <c r="D152" i="1"/>
  <c r="I152" i="1" s="1"/>
  <c r="C152" i="1"/>
  <c r="G152" i="1" s="1"/>
  <c r="B152" i="1"/>
  <c r="J151" i="1"/>
  <c r="H151" i="1"/>
  <c r="F151" i="1"/>
  <c r="E151" i="1"/>
  <c r="D151" i="1"/>
  <c r="I151" i="1" s="1"/>
  <c r="C151" i="1"/>
  <c r="B151" i="1"/>
  <c r="J150" i="1"/>
  <c r="I150" i="1"/>
  <c r="H150" i="1"/>
  <c r="F150" i="1"/>
  <c r="E150" i="1"/>
  <c r="D150" i="1"/>
  <c r="C150" i="1"/>
  <c r="B150" i="1"/>
  <c r="H149" i="1"/>
  <c r="J149" i="1" s="1"/>
  <c r="F149" i="1"/>
  <c r="E149" i="1"/>
  <c r="D149" i="1"/>
  <c r="C149" i="1"/>
  <c r="B149" i="1"/>
  <c r="L148" i="1"/>
  <c r="K148" i="1"/>
  <c r="H148" i="1"/>
  <c r="F148" i="1"/>
  <c r="E148" i="1"/>
  <c r="I148" i="1" s="1"/>
  <c r="D148" i="1"/>
  <c r="C148" i="1"/>
  <c r="G148" i="1" s="1"/>
  <c r="B148" i="1"/>
  <c r="J148" i="1" s="1"/>
  <c r="J147" i="1"/>
  <c r="H147" i="1"/>
  <c r="F147" i="1"/>
  <c r="E147" i="1"/>
  <c r="D147" i="1"/>
  <c r="C147" i="1"/>
  <c r="G147" i="1" s="1"/>
  <c r="B147" i="1"/>
  <c r="H146" i="1"/>
  <c r="F146" i="1"/>
  <c r="E146" i="1"/>
  <c r="I146" i="1" s="1"/>
  <c r="D146" i="1"/>
  <c r="C146" i="1"/>
  <c r="G146" i="1" s="1"/>
  <c r="B146" i="1"/>
  <c r="H145" i="1"/>
  <c r="J145" i="1" s="1"/>
  <c r="F145" i="1"/>
  <c r="E145" i="1"/>
  <c r="D145" i="1"/>
  <c r="C145" i="1"/>
  <c r="B145" i="1"/>
  <c r="L144" i="1"/>
  <c r="K144" i="1"/>
  <c r="H144" i="1"/>
  <c r="F144" i="1"/>
  <c r="E144" i="1"/>
  <c r="I144" i="1" s="1"/>
  <c r="D144" i="1"/>
  <c r="C144" i="1"/>
  <c r="B144" i="1"/>
  <c r="J144" i="1" s="1"/>
  <c r="J143" i="1"/>
  <c r="H143" i="1"/>
  <c r="F143" i="1"/>
  <c r="E143" i="1"/>
  <c r="D143" i="1"/>
  <c r="C143" i="1"/>
  <c r="B143" i="1"/>
  <c r="H142" i="1"/>
  <c r="F142" i="1"/>
  <c r="E142" i="1"/>
  <c r="D142" i="1"/>
  <c r="C142" i="1"/>
  <c r="G142" i="1" s="1"/>
  <c r="B142" i="1"/>
  <c r="H141" i="1"/>
  <c r="F141" i="1"/>
  <c r="E141" i="1"/>
  <c r="D141" i="1"/>
  <c r="C141" i="1"/>
  <c r="B141" i="1"/>
  <c r="H140" i="1"/>
  <c r="F140" i="1"/>
  <c r="E140" i="1"/>
  <c r="D140" i="1"/>
  <c r="C140" i="1"/>
  <c r="B140" i="1"/>
  <c r="H139" i="1"/>
  <c r="F139" i="1"/>
  <c r="E139" i="1"/>
  <c r="D139" i="1"/>
  <c r="C139" i="1"/>
  <c r="I139" i="1" s="1"/>
  <c r="B139" i="1"/>
  <c r="J139" i="1" s="1"/>
  <c r="H138" i="1"/>
  <c r="F138" i="1"/>
  <c r="E138" i="1"/>
  <c r="D138" i="1"/>
  <c r="C138" i="1"/>
  <c r="B138" i="1"/>
  <c r="H137" i="1"/>
  <c r="F137" i="1"/>
  <c r="E137" i="1"/>
  <c r="D137" i="1"/>
  <c r="C137" i="1"/>
  <c r="I137" i="1" s="1"/>
  <c r="B137" i="1"/>
  <c r="J137" i="1" s="1"/>
  <c r="H136" i="1"/>
  <c r="J136" i="1" s="1"/>
  <c r="F136" i="1"/>
  <c r="E136" i="1"/>
  <c r="D136" i="1"/>
  <c r="C136" i="1"/>
  <c r="G136" i="1" s="1"/>
  <c r="B136" i="1"/>
  <c r="H135" i="1"/>
  <c r="F135" i="1"/>
  <c r="E135" i="1"/>
  <c r="D135" i="1"/>
  <c r="C135" i="1"/>
  <c r="I135" i="1" s="1"/>
  <c r="B135" i="1"/>
  <c r="H134" i="1"/>
  <c r="J134" i="1" s="1"/>
  <c r="F134" i="1"/>
  <c r="E134" i="1"/>
  <c r="D134" i="1"/>
  <c r="C134" i="1"/>
  <c r="B134" i="1"/>
  <c r="H133" i="1"/>
  <c r="F133" i="1"/>
  <c r="E133" i="1"/>
  <c r="I133" i="1" s="1"/>
  <c r="D133" i="1"/>
  <c r="C133" i="1"/>
  <c r="B133" i="1"/>
  <c r="G133" i="1" s="1"/>
  <c r="H132" i="1"/>
  <c r="J132" i="1" s="1"/>
  <c r="F132" i="1"/>
  <c r="E132" i="1"/>
  <c r="D132" i="1"/>
  <c r="C132" i="1"/>
  <c r="B132" i="1"/>
  <c r="H131" i="1"/>
  <c r="F131" i="1"/>
  <c r="E131" i="1"/>
  <c r="D131" i="1"/>
  <c r="I131" i="1" s="1"/>
  <c r="C131" i="1"/>
  <c r="B131" i="1"/>
  <c r="J130" i="1"/>
  <c r="H130" i="1"/>
  <c r="F130" i="1"/>
  <c r="E130" i="1"/>
  <c r="D130" i="1"/>
  <c r="I130" i="1" s="1"/>
  <c r="C130" i="1"/>
  <c r="B130" i="1"/>
  <c r="I129" i="1"/>
  <c r="H129" i="1"/>
  <c r="F129" i="1"/>
  <c r="E129" i="1"/>
  <c r="D129" i="1"/>
  <c r="C129" i="1"/>
  <c r="B129" i="1"/>
  <c r="J128" i="1"/>
  <c r="H128" i="1"/>
  <c r="F128" i="1"/>
  <c r="E128" i="1"/>
  <c r="D128" i="1"/>
  <c r="C128" i="1"/>
  <c r="B128" i="1"/>
  <c r="I128" i="1" s="1"/>
  <c r="H127" i="1"/>
  <c r="F127" i="1"/>
  <c r="E127" i="1"/>
  <c r="I127" i="1" s="1"/>
  <c r="D127" i="1"/>
  <c r="C127" i="1"/>
  <c r="B127" i="1"/>
  <c r="J127" i="1" s="1"/>
  <c r="J126" i="1"/>
  <c r="H126" i="1"/>
  <c r="F126" i="1"/>
  <c r="E126" i="1"/>
  <c r="D126" i="1"/>
  <c r="C126" i="1"/>
  <c r="B126" i="1"/>
  <c r="J125" i="1"/>
  <c r="H125" i="1"/>
  <c r="F125" i="1"/>
  <c r="E125" i="1"/>
  <c r="D125" i="1"/>
  <c r="C125" i="1"/>
  <c r="B125" i="1"/>
  <c r="I125" i="1" s="1"/>
  <c r="L124" i="1"/>
  <c r="K124" i="1"/>
  <c r="J124" i="1"/>
  <c r="H124" i="1"/>
  <c r="F124" i="1"/>
  <c r="E124" i="1"/>
  <c r="D124" i="1"/>
  <c r="I124" i="1" s="1"/>
  <c r="C124" i="1"/>
  <c r="B124" i="1"/>
  <c r="L123" i="1"/>
  <c r="K123" i="1"/>
  <c r="H123" i="1"/>
  <c r="F123" i="1"/>
  <c r="E123" i="1"/>
  <c r="D123" i="1"/>
  <c r="C123" i="1"/>
  <c r="I123" i="1" s="1"/>
  <c r="B123" i="1"/>
  <c r="J123" i="1" s="1"/>
  <c r="H122" i="1"/>
  <c r="F122" i="1"/>
  <c r="E122" i="1"/>
  <c r="D122" i="1"/>
  <c r="C122" i="1"/>
  <c r="B122" i="1"/>
  <c r="L121" i="1"/>
  <c r="K121" i="1"/>
  <c r="H121" i="1"/>
  <c r="F121" i="1"/>
  <c r="E121" i="1"/>
  <c r="D121" i="1"/>
  <c r="I121" i="1" s="1"/>
  <c r="C121" i="1"/>
  <c r="G121" i="1" s="1"/>
  <c r="B121" i="1"/>
  <c r="L120" i="1"/>
  <c r="K120" i="1"/>
  <c r="H120" i="1"/>
  <c r="F120" i="1"/>
  <c r="E120" i="1"/>
  <c r="D120" i="1"/>
  <c r="C120" i="1"/>
  <c r="G120" i="1" s="1"/>
  <c r="B120" i="1"/>
  <c r="H119" i="1"/>
  <c r="F119" i="1"/>
  <c r="E119" i="1"/>
  <c r="D119" i="1"/>
  <c r="C119" i="1"/>
  <c r="I119" i="1" s="1"/>
  <c r="B119" i="1"/>
  <c r="J119" i="1" s="1"/>
  <c r="L118" i="1"/>
  <c r="K118" i="1"/>
  <c r="H118" i="1"/>
  <c r="J118" i="1" s="1"/>
  <c r="F118" i="1"/>
  <c r="E118" i="1"/>
  <c r="D118" i="1"/>
  <c r="C118" i="1"/>
  <c r="B118" i="1"/>
  <c r="H117" i="1"/>
  <c r="F117" i="1"/>
  <c r="E117" i="1"/>
  <c r="D117" i="1"/>
  <c r="I117" i="1" s="1"/>
  <c r="C117" i="1"/>
  <c r="G117" i="1" s="1"/>
  <c r="B117" i="1"/>
  <c r="J116" i="1"/>
  <c r="H116" i="1"/>
  <c r="F116" i="1"/>
  <c r="E116" i="1"/>
  <c r="D116" i="1"/>
  <c r="I116" i="1" s="1"/>
  <c r="C116" i="1"/>
  <c r="B116" i="1"/>
  <c r="L115" i="1"/>
  <c r="K115" i="1"/>
  <c r="H115" i="1"/>
  <c r="F115" i="1"/>
  <c r="E115" i="1"/>
  <c r="D115" i="1"/>
  <c r="C115" i="1"/>
  <c r="I115" i="1" s="1"/>
  <c r="B115" i="1"/>
  <c r="J115" i="1" s="1"/>
  <c r="L114" i="1"/>
  <c r="K114" i="1"/>
  <c r="J114" i="1"/>
  <c r="H114" i="1"/>
  <c r="F114" i="1"/>
  <c r="E114" i="1"/>
  <c r="D114" i="1"/>
  <c r="C114" i="1"/>
  <c r="B114" i="1"/>
  <c r="L113" i="1"/>
  <c r="K113" i="1"/>
  <c r="H113" i="1"/>
  <c r="F113" i="1"/>
  <c r="E113" i="1"/>
  <c r="D113" i="1"/>
  <c r="C113" i="1"/>
  <c r="I113" i="1" s="1"/>
  <c r="B113" i="1"/>
  <c r="J113" i="1" s="1"/>
  <c r="H112" i="1"/>
  <c r="J112" i="1" s="1"/>
  <c r="F112" i="1"/>
  <c r="E112" i="1"/>
  <c r="D112" i="1"/>
  <c r="C112" i="1"/>
  <c r="G112" i="1" s="1"/>
  <c r="B112" i="1"/>
  <c r="L111" i="1"/>
  <c r="K111" i="1"/>
  <c r="H111" i="1"/>
  <c r="F111" i="1"/>
  <c r="E111" i="1"/>
  <c r="D111" i="1"/>
  <c r="C111" i="1"/>
  <c r="B111" i="1"/>
  <c r="I111" i="1" s="1"/>
  <c r="L110" i="1"/>
  <c r="K110" i="1"/>
  <c r="J110" i="1"/>
  <c r="H110" i="1"/>
  <c r="F110" i="1"/>
  <c r="E110" i="1"/>
  <c r="D110" i="1"/>
  <c r="I110" i="1" s="1"/>
  <c r="C110" i="1"/>
  <c r="B110" i="1"/>
  <c r="L109" i="1"/>
  <c r="K109" i="1"/>
  <c r="H109" i="1"/>
  <c r="F109" i="1"/>
  <c r="E109" i="1"/>
  <c r="D109" i="1"/>
  <c r="C109" i="1"/>
  <c r="I109" i="1" s="1"/>
  <c r="B109" i="1"/>
  <c r="J109" i="1" s="1"/>
  <c r="L108" i="1"/>
  <c r="K108" i="1"/>
  <c r="H108" i="1"/>
  <c r="J108" i="1" s="1"/>
  <c r="F108" i="1"/>
  <c r="E108" i="1"/>
  <c r="D108" i="1"/>
  <c r="C108" i="1"/>
  <c r="B108" i="1"/>
  <c r="H107" i="1"/>
  <c r="F107" i="1"/>
  <c r="E107" i="1"/>
  <c r="D107" i="1"/>
  <c r="I107" i="1" s="1"/>
  <c r="C107" i="1"/>
  <c r="B107" i="1"/>
  <c r="J106" i="1"/>
  <c r="H106" i="1"/>
  <c r="F106" i="1"/>
  <c r="E106" i="1"/>
  <c r="D106" i="1"/>
  <c r="I106" i="1" s="1"/>
  <c r="C106" i="1"/>
  <c r="B106" i="1"/>
  <c r="L105" i="1"/>
  <c r="K105" i="1"/>
  <c r="H105" i="1"/>
  <c r="F105" i="1"/>
  <c r="E105" i="1"/>
  <c r="D105" i="1"/>
  <c r="C105" i="1"/>
  <c r="I105" i="1" s="1"/>
  <c r="B105" i="1"/>
  <c r="J105" i="1" s="1"/>
  <c r="H104" i="1"/>
  <c r="F104" i="1"/>
  <c r="E104" i="1"/>
  <c r="D104" i="1"/>
  <c r="C104" i="1"/>
  <c r="B104" i="1"/>
  <c r="H103" i="1"/>
  <c r="F103" i="1"/>
  <c r="E103" i="1"/>
  <c r="D103" i="1"/>
  <c r="C103" i="1"/>
  <c r="I103" i="1" s="1"/>
  <c r="B103" i="1"/>
  <c r="J103" i="1" s="1"/>
  <c r="H102" i="1"/>
  <c r="J102" i="1" s="1"/>
  <c r="F102" i="1"/>
  <c r="E102" i="1"/>
  <c r="D102" i="1"/>
  <c r="C102" i="1"/>
  <c r="G102" i="1" s="1"/>
  <c r="B102" i="1"/>
  <c r="H101" i="1"/>
  <c r="F101" i="1"/>
  <c r="E101" i="1"/>
  <c r="D101" i="1"/>
  <c r="C101" i="1"/>
  <c r="I101" i="1" s="1"/>
  <c r="B101" i="1"/>
  <c r="H100" i="1"/>
  <c r="J100" i="1" s="1"/>
  <c r="F100" i="1"/>
  <c r="E100" i="1"/>
  <c r="D100" i="1"/>
  <c r="I100" i="1" s="1"/>
  <c r="C100" i="1"/>
  <c r="B100" i="1"/>
  <c r="I99" i="1"/>
  <c r="H99" i="1"/>
  <c r="F99" i="1"/>
  <c r="E99" i="1"/>
  <c r="D99" i="1"/>
  <c r="C99" i="1"/>
  <c r="B99" i="1"/>
  <c r="H98" i="1"/>
  <c r="J98" i="1" s="1"/>
  <c r="F98" i="1"/>
  <c r="E98" i="1"/>
  <c r="D98" i="1"/>
  <c r="C98" i="1"/>
  <c r="B98" i="1"/>
  <c r="L97" i="1"/>
  <c r="K97" i="1"/>
  <c r="H97" i="1"/>
  <c r="F97" i="1"/>
  <c r="E97" i="1"/>
  <c r="D97" i="1"/>
  <c r="C97" i="1"/>
  <c r="I97" i="1" s="1"/>
  <c r="B97" i="1"/>
  <c r="J97" i="1" s="1"/>
  <c r="H96" i="1"/>
  <c r="J96" i="1" s="1"/>
  <c r="F96" i="1"/>
  <c r="E96" i="1"/>
  <c r="D96" i="1"/>
  <c r="C96" i="1"/>
  <c r="G96" i="1" s="1"/>
  <c r="B96" i="1"/>
  <c r="H95" i="1"/>
  <c r="F95" i="1"/>
  <c r="E95" i="1"/>
  <c r="D95" i="1"/>
  <c r="C95" i="1"/>
  <c r="I95" i="1" s="1"/>
  <c r="B95" i="1"/>
  <c r="L94" i="1"/>
  <c r="K94" i="1"/>
  <c r="H94" i="1"/>
  <c r="F94" i="1"/>
  <c r="E94" i="1"/>
  <c r="D94" i="1"/>
  <c r="C94" i="1"/>
  <c r="B94" i="1"/>
  <c r="H93" i="1"/>
  <c r="F93" i="1"/>
  <c r="E93" i="1"/>
  <c r="I93" i="1" s="1"/>
  <c r="D93" i="1"/>
  <c r="C93" i="1"/>
  <c r="B93" i="1"/>
  <c r="J93" i="1" s="1"/>
  <c r="L92" i="1"/>
  <c r="K92" i="1"/>
  <c r="H92" i="1"/>
  <c r="J92" i="1" s="1"/>
  <c r="F92" i="1"/>
  <c r="E92" i="1"/>
  <c r="D92" i="1"/>
  <c r="C92" i="1"/>
  <c r="G92" i="1" s="1"/>
  <c r="B92" i="1"/>
  <c r="H91" i="1"/>
  <c r="F91" i="1"/>
  <c r="E91" i="1"/>
  <c r="D91" i="1"/>
  <c r="C91" i="1"/>
  <c r="I91" i="1" s="1"/>
  <c r="B91" i="1"/>
  <c r="L90" i="1"/>
  <c r="K90" i="1"/>
  <c r="H90" i="1"/>
  <c r="F90" i="1"/>
  <c r="E90" i="1"/>
  <c r="D90" i="1"/>
  <c r="C90" i="1"/>
  <c r="B90" i="1"/>
  <c r="L89" i="1"/>
  <c r="K89" i="1"/>
  <c r="I89" i="1"/>
  <c r="H89" i="1"/>
  <c r="F89" i="1"/>
  <c r="E89" i="1"/>
  <c r="D89" i="1"/>
  <c r="C89" i="1"/>
  <c r="B89" i="1"/>
  <c r="H88" i="1"/>
  <c r="J88" i="1" s="1"/>
  <c r="F88" i="1"/>
  <c r="E88" i="1"/>
  <c r="D88" i="1"/>
  <c r="C88" i="1"/>
  <c r="B88" i="1"/>
  <c r="L87" i="1"/>
  <c r="K87" i="1"/>
  <c r="H87" i="1"/>
  <c r="F87" i="1"/>
  <c r="E87" i="1"/>
  <c r="D87" i="1"/>
  <c r="C87" i="1"/>
  <c r="I87" i="1" s="1"/>
  <c r="B87" i="1"/>
  <c r="J87" i="1" s="1"/>
  <c r="L86" i="1"/>
  <c r="K86" i="1"/>
  <c r="J86" i="1"/>
  <c r="H86" i="1"/>
  <c r="F86" i="1"/>
  <c r="E86" i="1"/>
  <c r="D86" i="1"/>
  <c r="C86" i="1"/>
  <c r="B86" i="1"/>
  <c r="J85" i="1"/>
  <c r="H85" i="1"/>
  <c r="F85" i="1"/>
  <c r="E85" i="1"/>
  <c r="D85" i="1"/>
  <c r="C85" i="1"/>
  <c r="B85" i="1"/>
  <c r="I85" i="1" s="1"/>
  <c r="H84" i="1"/>
  <c r="F84" i="1"/>
  <c r="E84" i="1"/>
  <c r="D84" i="1"/>
  <c r="C84" i="1"/>
  <c r="G84" i="1" s="1"/>
  <c r="B84" i="1"/>
  <c r="H83" i="1"/>
  <c r="F83" i="1"/>
  <c r="E83" i="1"/>
  <c r="D83" i="1"/>
  <c r="C83" i="1"/>
  <c r="I83" i="1" s="1"/>
  <c r="B83" i="1"/>
  <c r="J83" i="1" s="1"/>
  <c r="L82" i="1"/>
  <c r="K82" i="1"/>
  <c r="H82" i="1"/>
  <c r="J82" i="1" s="1"/>
  <c r="F82" i="1"/>
  <c r="E82" i="1"/>
  <c r="D82" i="1"/>
  <c r="C82" i="1"/>
  <c r="B82" i="1"/>
  <c r="H81" i="1"/>
  <c r="F81" i="1"/>
  <c r="E81" i="1"/>
  <c r="D81" i="1"/>
  <c r="I81" i="1" s="1"/>
  <c r="C81" i="1"/>
  <c r="G81" i="1" s="1"/>
  <c r="B81" i="1"/>
  <c r="L80" i="1"/>
  <c r="K80" i="1"/>
  <c r="H80" i="1"/>
  <c r="F80" i="1"/>
  <c r="E80" i="1"/>
  <c r="D80" i="1"/>
  <c r="C80" i="1"/>
  <c r="G80" i="1" s="1"/>
  <c r="B80" i="1"/>
  <c r="H79" i="1"/>
  <c r="F79" i="1"/>
  <c r="E79" i="1"/>
  <c r="D79" i="1"/>
  <c r="C79" i="1"/>
  <c r="I79" i="1" s="1"/>
  <c r="B79" i="1"/>
  <c r="J79" i="1" s="1"/>
  <c r="L78" i="1"/>
  <c r="K78" i="1"/>
  <c r="H78" i="1"/>
  <c r="J78" i="1" s="1"/>
  <c r="F78" i="1"/>
  <c r="E78" i="1"/>
  <c r="D78" i="1"/>
  <c r="C78" i="1"/>
  <c r="B78" i="1"/>
  <c r="H77" i="1"/>
  <c r="F77" i="1"/>
  <c r="E77" i="1"/>
  <c r="D77" i="1"/>
  <c r="I77" i="1" s="1"/>
  <c r="C77" i="1"/>
  <c r="G77" i="1" s="1"/>
  <c r="B77" i="1"/>
  <c r="J76" i="1"/>
  <c r="H76" i="1"/>
  <c r="F76" i="1"/>
  <c r="E76" i="1"/>
  <c r="D76" i="1"/>
  <c r="I76" i="1" s="1"/>
  <c r="C76" i="1"/>
  <c r="B76" i="1"/>
  <c r="L75" i="1"/>
  <c r="K75" i="1"/>
  <c r="H75" i="1"/>
  <c r="F75" i="1"/>
  <c r="E75" i="1"/>
  <c r="D75" i="1"/>
  <c r="C75" i="1"/>
  <c r="I75" i="1" s="1"/>
  <c r="B75" i="1"/>
  <c r="J75" i="1" s="1"/>
  <c r="H74" i="1"/>
  <c r="F74" i="1"/>
  <c r="E74" i="1"/>
  <c r="D74" i="1"/>
  <c r="C74" i="1"/>
  <c r="B74" i="1"/>
  <c r="H73" i="1"/>
  <c r="F73" i="1"/>
  <c r="E73" i="1"/>
  <c r="D73" i="1"/>
  <c r="C73" i="1"/>
  <c r="I73" i="1" s="1"/>
  <c r="B73" i="1"/>
  <c r="J73" i="1" s="1"/>
  <c r="L72" i="1"/>
  <c r="K72" i="1"/>
  <c r="H72" i="1"/>
  <c r="F72" i="1"/>
  <c r="E72" i="1"/>
  <c r="D72" i="1"/>
  <c r="C72" i="1"/>
  <c r="B72" i="1"/>
  <c r="J71" i="1"/>
  <c r="H71" i="1"/>
  <c r="F71" i="1"/>
  <c r="E71" i="1"/>
  <c r="D71" i="1"/>
  <c r="C71" i="1"/>
  <c r="B71" i="1"/>
  <c r="I71" i="1" s="1"/>
  <c r="H70" i="1"/>
  <c r="F70" i="1"/>
  <c r="E70" i="1"/>
  <c r="D70" i="1"/>
  <c r="C70" i="1"/>
  <c r="B70" i="1"/>
  <c r="L69" i="1"/>
  <c r="K69" i="1"/>
  <c r="H69" i="1"/>
  <c r="F69" i="1"/>
  <c r="E69" i="1"/>
  <c r="D69" i="1"/>
  <c r="C69" i="1"/>
  <c r="B69" i="1"/>
  <c r="G69" i="1" s="1"/>
  <c r="L68" i="1"/>
  <c r="K68" i="1"/>
  <c r="H68" i="1"/>
  <c r="J68" i="1" s="1"/>
  <c r="F68" i="1"/>
  <c r="E68" i="1"/>
  <c r="D68" i="1"/>
  <c r="I68" i="1" s="1"/>
  <c r="C68" i="1"/>
  <c r="B68" i="1"/>
  <c r="I67" i="1"/>
  <c r="H67" i="1"/>
  <c r="F67" i="1"/>
  <c r="E67" i="1"/>
  <c r="D67" i="1"/>
  <c r="C67" i="1"/>
  <c r="B67" i="1"/>
  <c r="G67" i="1" s="1"/>
  <c r="H66" i="1"/>
  <c r="J66" i="1" s="1"/>
  <c r="F66" i="1"/>
  <c r="E66" i="1"/>
  <c r="D66" i="1"/>
  <c r="C66" i="1"/>
  <c r="B66" i="1"/>
  <c r="L65" i="1"/>
  <c r="K65" i="1"/>
  <c r="H65" i="1"/>
  <c r="F65" i="1"/>
  <c r="E65" i="1"/>
  <c r="D65" i="1"/>
  <c r="C65" i="1"/>
  <c r="I65" i="1" s="1"/>
  <c r="B65" i="1"/>
  <c r="J65" i="1" s="1"/>
  <c r="H64" i="1"/>
  <c r="J64" i="1" s="1"/>
  <c r="F64" i="1"/>
  <c r="E64" i="1"/>
  <c r="D64" i="1"/>
  <c r="C64" i="1"/>
  <c r="G64" i="1" s="1"/>
  <c r="B64" i="1"/>
  <c r="H63" i="1"/>
  <c r="F63" i="1"/>
  <c r="E63" i="1"/>
  <c r="D63" i="1"/>
  <c r="C63" i="1"/>
  <c r="B63" i="1"/>
  <c r="H62" i="1"/>
  <c r="J62" i="1" s="1"/>
  <c r="F62" i="1"/>
  <c r="E62" i="1"/>
  <c r="D62" i="1"/>
  <c r="I62" i="1" s="1"/>
  <c r="C62" i="1"/>
  <c r="B62" i="1"/>
  <c r="I61" i="1"/>
  <c r="H61" i="1"/>
  <c r="F61" i="1"/>
  <c r="E61" i="1"/>
  <c r="D61" i="1"/>
  <c r="C61" i="1"/>
  <c r="B61" i="1"/>
  <c r="G61" i="1" s="1"/>
  <c r="H60" i="1"/>
  <c r="J60" i="1" s="1"/>
  <c r="F60" i="1"/>
  <c r="E60" i="1"/>
  <c r="D60" i="1"/>
  <c r="C60" i="1"/>
  <c r="B60" i="1"/>
  <c r="L59" i="1"/>
  <c r="K59" i="1"/>
  <c r="H59" i="1"/>
  <c r="F59" i="1"/>
  <c r="E59" i="1"/>
  <c r="D59" i="1"/>
  <c r="C59" i="1"/>
  <c r="I59" i="1" s="1"/>
  <c r="B59" i="1"/>
  <c r="J59" i="1" s="1"/>
  <c r="H58" i="1"/>
  <c r="J58" i="1" s="1"/>
  <c r="F58" i="1"/>
  <c r="E58" i="1"/>
  <c r="D58" i="1"/>
  <c r="C58" i="1"/>
  <c r="G58" i="1" s="1"/>
  <c r="B58" i="1"/>
  <c r="H57" i="1"/>
  <c r="F57" i="1"/>
  <c r="E57" i="1"/>
  <c r="D57" i="1"/>
  <c r="C57" i="1"/>
  <c r="B57" i="1"/>
  <c r="L56" i="1"/>
  <c r="K56" i="1"/>
  <c r="H56" i="1"/>
  <c r="F56" i="1"/>
  <c r="E56" i="1"/>
  <c r="D56" i="1"/>
  <c r="C56" i="1"/>
  <c r="B56" i="1"/>
  <c r="I55" i="1"/>
  <c r="H55" i="1"/>
  <c r="F55" i="1"/>
  <c r="E55" i="1"/>
  <c r="D55" i="1"/>
  <c r="C55" i="1"/>
  <c r="B55" i="1"/>
  <c r="J55" i="1" s="1"/>
  <c r="J54" i="1"/>
  <c r="H54" i="1"/>
  <c r="F54" i="1"/>
  <c r="E54" i="1"/>
  <c r="D54" i="1"/>
  <c r="C54" i="1"/>
  <c r="B54" i="1"/>
  <c r="J53" i="1"/>
  <c r="H53" i="1"/>
  <c r="F53" i="1"/>
  <c r="E53" i="1"/>
  <c r="D53" i="1"/>
  <c r="C53" i="1"/>
  <c r="G53" i="1" s="1"/>
  <c r="B53" i="1"/>
  <c r="H52" i="1"/>
  <c r="F52" i="1"/>
  <c r="E52" i="1"/>
  <c r="D52" i="1"/>
  <c r="C52" i="1"/>
  <c r="B52" i="1"/>
  <c r="H51" i="1"/>
  <c r="F51" i="1"/>
  <c r="E51" i="1"/>
  <c r="D51" i="1"/>
  <c r="C51" i="1"/>
  <c r="I51" i="1" s="1"/>
  <c r="B51" i="1"/>
  <c r="J51" i="1" s="1"/>
  <c r="H50" i="1"/>
  <c r="F50" i="1"/>
  <c r="E50" i="1"/>
  <c r="D50" i="1"/>
  <c r="C50" i="1"/>
  <c r="B50" i="1"/>
  <c r="L49" i="1"/>
  <c r="K49" i="1"/>
  <c r="H49" i="1"/>
  <c r="F49" i="1"/>
  <c r="E49" i="1"/>
  <c r="D49" i="1"/>
  <c r="I49" i="1" s="1"/>
  <c r="C49" i="1"/>
  <c r="B49" i="1"/>
  <c r="J48" i="1"/>
  <c r="H48" i="1"/>
  <c r="F48" i="1"/>
  <c r="E48" i="1"/>
  <c r="D48" i="1"/>
  <c r="I48" i="1" s="1"/>
  <c r="C48" i="1"/>
  <c r="B48" i="1"/>
  <c r="J47" i="1"/>
  <c r="I47" i="1"/>
  <c r="H47" i="1"/>
  <c r="F47" i="1"/>
  <c r="E47" i="1"/>
  <c r="D47" i="1"/>
  <c r="C47" i="1"/>
  <c r="B47" i="1"/>
  <c r="J46" i="1"/>
  <c r="H46" i="1"/>
  <c r="F46" i="1"/>
  <c r="E46" i="1"/>
  <c r="D46" i="1"/>
  <c r="C46" i="1"/>
  <c r="B46" i="1"/>
  <c r="I45" i="1"/>
  <c r="H45" i="1"/>
  <c r="F45" i="1"/>
  <c r="E45" i="1"/>
  <c r="D45" i="1"/>
  <c r="C45" i="1"/>
  <c r="G45" i="1" s="1"/>
  <c r="B45" i="1"/>
  <c r="J45" i="1" s="1"/>
  <c r="H44" i="1"/>
  <c r="F44" i="1"/>
  <c r="E44" i="1"/>
  <c r="D44" i="1"/>
  <c r="C44" i="1"/>
  <c r="B44" i="1"/>
  <c r="J43" i="1"/>
  <c r="H43" i="1"/>
  <c r="F43" i="1"/>
  <c r="E43" i="1"/>
  <c r="D43" i="1"/>
  <c r="C43" i="1"/>
  <c r="B43" i="1"/>
  <c r="I43" i="1" s="1"/>
  <c r="H42" i="1"/>
  <c r="F42" i="1"/>
  <c r="E42" i="1"/>
  <c r="D42" i="1"/>
  <c r="C42" i="1"/>
  <c r="B42" i="1"/>
  <c r="H41" i="1"/>
  <c r="F41" i="1"/>
  <c r="E41" i="1"/>
  <c r="D41" i="1"/>
  <c r="C41" i="1"/>
  <c r="I41" i="1" s="1"/>
  <c r="B41" i="1"/>
  <c r="J41" i="1" s="1"/>
  <c r="L40" i="1"/>
  <c r="K40" i="1"/>
  <c r="J40" i="1"/>
  <c r="H40" i="1"/>
  <c r="F40" i="1"/>
  <c r="E40" i="1"/>
  <c r="D40" i="1"/>
  <c r="C40" i="1"/>
  <c r="B40" i="1"/>
  <c r="H39" i="1"/>
  <c r="F39" i="1"/>
  <c r="E39" i="1"/>
  <c r="D39" i="1"/>
  <c r="I39" i="1" s="1"/>
  <c r="C39" i="1"/>
  <c r="G39" i="1" s="1"/>
  <c r="B39" i="1"/>
  <c r="J38" i="1"/>
  <c r="H38" i="1"/>
  <c r="F38" i="1"/>
  <c r="E38" i="1"/>
  <c r="D38" i="1"/>
  <c r="I38" i="1" s="1"/>
  <c r="C38" i="1"/>
  <c r="B38" i="1"/>
  <c r="J37" i="1"/>
  <c r="I37" i="1"/>
  <c r="H37" i="1"/>
  <c r="F37" i="1"/>
  <c r="E37" i="1"/>
  <c r="D37" i="1"/>
  <c r="C37" i="1"/>
  <c r="B37" i="1"/>
  <c r="L36" i="1"/>
  <c r="K36" i="1"/>
  <c r="H36" i="1"/>
  <c r="J36" i="1" s="1"/>
  <c r="F36" i="1"/>
  <c r="E36" i="1"/>
  <c r="D36" i="1"/>
  <c r="I36" i="1" s="1"/>
  <c r="C36" i="1"/>
  <c r="B36" i="1"/>
  <c r="I35" i="1"/>
  <c r="H35" i="1"/>
  <c r="F35" i="1"/>
  <c r="E35" i="1"/>
  <c r="D35" i="1"/>
  <c r="C35" i="1"/>
  <c r="B35" i="1"/>
  <c r="H34" i="1"/>
  <c r="J34" i="1" s="1"/>
  <c r="F34" i="1"/>
  <c r="E34" i="1"/>
  <c r="D34" i="1"/>
  <c r="C34" i="1"/>
  <c r="B34" i="1"/>
  <c r="H33" i="1"/>
  <c r="F33" i="1"/>
  <c r="E33" i="1"/>
  <c r="D33" i="1"/>
  <c r="I33" i="1" s="1"/>
  <c r="C33" i="1"/>
  <c r="B33" i="1"/>
  <c r="L32" i="1"/>
  <c r="K32" i="1"/>
  <c r="H32" i="1"/>
  <c r="F32" i="1"/>
  <c r="E32" i="1"/>
  <c r="D32" i="1"/>
  <c r="C32" i="1"/>
  <c r="B32" i="1"/>
  <c r="H31" i="1"/>
  <c r="F31" i="1"/>
  <c r="E31" i="1"/>
  <c r="D31" i="1"/>
  <c r="C31" i="1"/>
  <c r="I31" i="1" s="1"/>
  <c r="B31" i="1"/>
  <c r="J31" i="1" s="1"/>
  <c r="H30" i="1"/>
  <c r="F30" i="1"/>
  <c r="E30" i="1"/>
  <c r="D30" i="1"/>
  <c r="C30" i="1"/>
  <c r="B30" i="1"/>
  <c r="H29" i="1"/>
  <c r="F29" i="1"/>
  <c r="E29" i="1"/>
  <c r="D29" i="1"/>
  <c r="C29" i="1"/>
  <c r="I29" i="1" s="1"/>
  <c r="B29" i="1"/>
  <c r="J29" i="1" s="1"/>
  <c r="H28" i="1"/>
  <c r="J28" i="1" s="1"/>
  <c r="F28" i="1"/>
  <c r="E28" i="1"/>
  <c r="D28" i="1"/>
  <c r="C28" i="1"/>
  <c r="G28" i="1" s="1"/>
  <c r="B28" i="1"/>
  <c r="H27" i="1"/>
  <c r="F27" i="1"/>
  <c r="E27" i="1"/>
  <c r="D27" i="1"/>
  <c r="C27" i="1"/>
  <c r="B27" i="1"/>
  <c r="L26" i="1"/>
  <c r="K26" i="1"/>
  <c r="H26" i="1"/>
  <c r="F26" i="1"/>
  <c r="E26" i="1"/>
  <c r="D26" i="1"/>
  <c r="C26" i="1"/>
  <c r="B26" i="1"/>
  <c r="L25" i="1"/>
  <c r="K25" i="1"/>
  <c r="I25" i="1"/>
  <c r="H25" i="1"/>
  <c r="F25" i="1"/>
  <c r="E25" i="1"/>
  <c r="D25" i="1"/>
  <c r="C25" i="1"/>
  <c r="B25" i="1"/>
  <c r="G25" i="1" s="1"/>
  <c r="H24" i="1"/>
  <c r="J24" i="1" s="1"/>
  <c r="F24" i="1"/>
  <c r="E24" i="1"/>
  <c r="D24" i="1"/>
  <c r="C24" i="1"/>
  <c r="B24" i="1"/>
  <c r="H23" i="1"/>
  <c r="F23" i="1"/>
  <c r="E23" i="1"/>
  <c r="D23" i="1"/>
  <c r="I23" i="1" s="1"/>
  <c r="C23" i="1"/>
  <c r="B23" i="1"/>
  <c r="J22" i="1"/>
  <c r="H22" i="1"/>
  <c r="F22" i="1"/>
  <c r="E22" i="1"/>
  <c r="D22" i="1"/>
  <c r="I22" i="1" s="1"/>
  <c r="C22" i="1"/>
  <c r="B22" i="1"/>
  <c r="J21" i="1"/>
  <c r="I21" i="1"/>
  <c r="H21" i="1"/>
  <c r="F21" i="1"/>
  <c r="E21" i="1"/>
  <c r="D21" i="1"/>
  <c r="C21" i="1"/>
  <c r="B21" i="1"/>
  <c r="J20" i="1"/>
  <c r="H20" i="1"/>
  <c r="F20" i="1"/>
  <c r="E20" i="1"/>
  <c r="D20" i="1"/>
  <c r="C20" i="1"/>
  <c r="B20" i="1"/>
  <c r="I19" i="1"/>
  <c r="H19" i="1"/>
  <c r="F19" i="1"/>
  <c r="E19" i="1"/>
  <c r="D19" i="1"/>
  <c r="C19" i="1"/>
  <c r="G19" i="1" s="1"/>
  <c r="B19" i="1"/>
  <c r="J19" i="1" s="1"/>
  <c r="L18" i="1"/>
  <c r="K18" i="1"/>
  <c r="H18" i="1"/>
  <c r="J18" i="1" s="1"/>
  <c r="F18" i="1"/>
  <c r="E18" i="1"/>
  <c r="D18" i="1"/>
  <c r="C18" i="1"/>
  <c r="G18" i="1" s="1"/>
  <c r="B18" i="1"/>
  <c r="H17" i="1"/>
  <c r="F17" i="1"/>
  <c r="E17" i="1"/>
  <c r="D17" i="1"/>
  <c r="C17" i="1"/>
  <c r="I17" i="1" s="1"/>
  <c r="B17" i="1"/>
  <c r="H16" i="1"/>
  <c r="J16" i="1" s="1"/>
  <c r="F16" i="1"/>
  <c r="E16" i="1"/>
  <c r="D16" i="1"/>
  <c r="I16" i="1" s="1"/>
  <c r="C16" i="1"/>
  <c r="B16" i="1"/>
  <c r="L15" i="1"/>
  <c r="K15" i="1"/>
  <c r="I15" i="1"/>
  <c r="H15" i="1"/>
  <c r="F15" i="1"/>
  <c r="E15" i="1"/>
  <c r="D15" i="1"/>
  <c r="C15" i="1"/>
  <c r="G15" i="1" s="1"/>
  <c r="B15" i="1"/>
  <c r="J15" i="1" s="1"/>
  <c r="H14" i="1"/>
  <c r="F14" i="1"/>
  <c r="E14" i="1"/>
  <c r="D14" i="1"/>
  <c r="C14" i="1"/>
  <c r="B14" i="1"/>
  <c r="L13" i="1"/>
  <c r="K13" i="1"/>
  <c r="H13" i="1"/>
  <c r="F13" i="1"/>
  <c r="E13" i="1"/>
  <c r="D13" i="1"/>
  <c r="C13" i="1"/>
  <c r="I13" i="1" s="1"/>
  <c r="B13" i="1"/>
  <c r="H12" i="1"/>
  <c r="J12" i="1" s="1"/>
  <c r="F12" i="1"/>
  <c r="E12" i="1"/>
  <c r="D12" i="1"/>
  <c r="I12" i="1" s="1"/>
  <c r="C12" i="1"/>
  <c r="B12" i="1"/>
  <c r="L11" i="1"/>
  <c r="K11" i="1"/>
  <c r="I11" i="1"/>
  <c r="H11" i="1"/>
  <c r="F11" i="1"/>
  <c r="E11" i="1"/>
  <c r="D11" i="1"/>
  <c r="C11" i="1"/>
  <c r="G11" i="1" s="1"/>
  <c r="B11" i="1"/>
  <c r="J11" i="1" s="1"/>
  <c r="L10" i="1"/>
  <c r="K10" i="1"/>
  <c r="H10" i="1"/>
  <c r="J10" i="1" s="1"/>
  <c r="F10" i="1"/>
  <c r="E10" i="1"/>
  <c r="D10" i="1"/>
  <c r="C10" i="1"/>
  <c r="G10" i="1" s="1"/>
  <c r="B10" i="1"/>
  <c r="H9" i="1"/>
  <c r="F9" i="1"/>
  <c r="E9" i="1"/>
  <c r="D9" i="1"/>
  <c r="C9" i="1"/>
  <c r="I9" i="1" s="1"/>
  <c r="B9" i="1"/>
  <c r="L8" i="1"/>
  <c r="K8" i="1"/>
  <c r="J8" i="1"/>
  <c r="H8" i="1"/>
  <c r="F8" i="1"/>
  <c r="E8" i="1"/>
  <c r="D8" i="1"/>
  <c r="C8" i="1"/>
  <c r="B8" i="1"/>
  <c r="L7" i="1"/>
  <c r="K7" i="1"/>
  <c r="I7" i="1"/>
  <c r="H7" i="1"/>
  <c r="F7" i="1"/>
  <c r="E7" i="1"/>
  <c r="D7" i="1"/>
  <c r="C7" i="1"/>
  <c r="B7" i="1"/>
  <c r="H6" i="1"/>
  <c r="J6" i="1" s="1"/>
  <c r="F6" i="1"/>
  <c r="E6" i="1"/>
  <c r="D6" i="1"/>
  <c r="C6" i="1"/>
  <c r="B6" i="1"/>
  <c r="H5" i="1"/>
  <c r="F5" i="1"/>
  <c r="E5" i="1"/>
  <c r="D5" i="1"/>
  <c r="I5" i="1" s="1"/>
  <c r="C5" i="1"/>
  <c r="G5" i="1" s="1"/>
  <c r="B5" i="1"/>
  <c r="J4" i="1"/>
  <c r="H4" i="1"/>
  <c r="F4" i="1"/>
  <c r="E4" i="1"/>
  <c r="D4" i="1"/>
  <c r="I4" i="1" s="1"/>
  <c r="C4" i="1"/>
  <c r="B4" i="1"/>
  <c r="H3" i="1"/>
  <c r="F3" i="1"/>
  <c r="E3" i="1"/>
  <c r="D3" i="1"/>
  <c r="C3" i="1"/>
  <c r="B3" i="1"/>
  <c r="G3" i="1" s="1"/>
  <c r="H2" i="1"/>
  <c r="F2" i="1"/>
  <c r="E2" i="1"/>
  <c r="D2" i="1"/>
  <c r="C2" i="1"/>
  <c r="B2" i="1"/>
  <c r="I2" i="1" s="1"/>
  <c r="G7" i="2" l="1"/>
  <c r="G31" i="2"/>
  <c r="G37" i="2"/>
  <c r="I44" i="2"/>
  <c r="G44" i="2"/>
  <c r="G51" i="2"/>
  <c r="G54" i="2"/>
  <c r="J54" i="2"/>
  <c r="I54" i="2"/>
  <c r="I66" i="2"/>
  <c r="J66" i="2"/>
  <c r="I92" i="2"/>
  <c r="J92" i="2"/>
  <c r="G115" i="2"/>
  <c r="G121" i="2"/>
  <c r="G133" i="2"/>
  <c r="G139" i="2"/>
  <c r="G154" i="2"/>
  <c r="I166" i="2"/>
  <c r="J166" i="2"/>
  <c r="G180" i="2"/>
  <c r="G184" i="2"/>
  <c r="J184" i="2"/>
  <c r="I184" i="2"/>
  <c r="G196" i="2"/>
  <c r="G197" i="2"/>
  <c r="J197" i="2"/>
  <c r="I197" i="2"/>
  <c r="G205" i="2"/>
  <c r="J205" i="2"/>
  <c r="I205" i="2"/>
  <c r="G209" i="2"/>
  <c r="I209" i="2"/>
  <c r="J209" i="2"/>
  <c r="G216" i="2"/>
  <c r="I220" i="2"/>
  <c r="G220" i="2"/>
  <c r="G240" i="2"/>
  <c r="J240" i="2"/>
  <c r="I240" i="2"/>
  <c r="G244" i="2"/>
  <c r="I245" i="2"/>
  <c r="G245" i="2"/>
  <c r="J245" i="2"/>
  <c r="G4" i="2"/>
  <c r="G9" i="2"/>
  <c r="G10" i="2"/>
  <c r="G11" i="2"/>
  <c r="G15" i="2"/>
  <c r="G16" i="2"/>
  <c r="G17" i="2"/>
  <c r="G18" i="2"/>
  <c r="G19" i="2"/>
  <c r="G23" i="2"/>
  <c r="G39" i="2"/>
  <c r="G49" i="2"/>
  <c r="I56" i="2"/>
  <c r="J56" i="2"/>
  <c r="G63" i="2"/>
  <c r="G66" i="2"/>
  <c r="I70" i="2"/>
  <c r="G70" i="2"/>
  <c r="G77" i="2"/>
  <c r="G89" i="2"/>
  <c r="G92" i="2"/>
  <c r="G95" i="2"/>
  <c r="I106" i="2"/>
  <c r="G106" i="2"/>
  <c r="G117" i="2"/>
  <c r="G123" i="2"/>
  <c r="G129" i="2"/>
  <c r="G132" i="2"/>
  <c r="J132" i="2"/>
  <c r="I132" i="2"/>
  <c r="G136" i="2"/>
  <c r="I136" i="2"/>
  <c r="G138" i="2"/>
  <c r="J138" i="2"/>
  <c r="I138" i="2"/>
  <c r="G142" i="2"/>
  <c r="I142" i="2"/>
  <c r="G148" i="2"/>
  <c r="G160" i="2"/>
  <c r="G166" i="2"/>
  <c r="G170" i="2"/>
  <c r="G174" i="2"/>
  <c r="I191" i="2"/>
  <c r="J191" i="2"/>
  <c r="G200" i="2"/>
  <c r="G230" i="2"/>
  <c r="G2" i="2"/>
  <c r="G3" i="2"/>
  <c r="I5" i="2"/>
  <c r="G14" i="2"/>
  <c r="I22" i="2"/>
  <c r="G22" i="2"/>
  <c r="G25" i="2"/>
  <c r="G29" i="2"/>
  <c r="G35" i="2"/>
  <c r="G38" i="2"/>
  <c r="J38" i="2"/>
  <c r="I38" i="2"/>
  <c r="G42" i="2"/>
  <c r="I42" i="2"/>
  <c r="G43" i="2"/>
  <c r="J44" i="2"/>
  <c r="G53" i="2"/>
  <c r="G56" i="2"/>
  <c r="G65" i="2"/>
  <c r="I71" i="2"/>
  <c r="G75" i="2"/>
  <c r="G81" i="2"/>
  <c r="G91" i="2"/>
  <c r="G97" i="2"/>
  <c r="I107" i="2"/>
  <c r="G110" i="2"/>
  <c r="I110" i="2"/>
  <c r="G111" i="2"/>
  <c r="G113" i="2"/>
  <c r="G116" i="2"/>
  <c r="J116" i="2"/>
  <c r="I116" i="2"/>
  <c r="G120" i="2"/>
  <c r="I120" i="2"/>
  <c r="G122" i="2"/>
  <c r="J122" i="2"/>
  <c r="I122" i="2"/>
  <c r="G127" i="2"/>
  <c r="I134" i="2"/>
  <c r="J134" i="2"/>
  <c r="G135" i="2"/>
  <c r="I140" i="2"/>
  <c r="J140" i="2"/>
  <c r="G141" i="2"/>
  <c r="G152" i="2"/>
  <c r="I152" i="2"/>
  <c r="G155" i="2"/>
  <c r="J155" i="2"/>
  <c r="I155" i="2"/>
  <c r="I165" i="2"/>
  <c r="J165" i="2"/>
  <c r="G165" i="2"/>
  <c r="G168" i="2"/>
  <c r="G182" i="2"/>
  <c r="I183" i="2"/>
  <c r="G183" i="2"/>
  <c r="J183" i="2"/>
  <c r="G186" i="2"/>
  <c r="G188" i="2"/>
  <c r="G191" i="2"/>
  <c r="G194" i="2"/>
  <c r="G202" i="2"/>
  <c r="G203" i="2"/>
  <c r="J203" i="2"/>
  <c r="I203" i="2"/>
  <c r="I204" i="2"/>
  <c r="I207" i="2"/>
  <c r="J207" i="2"/>
  <c r="G218" i="2"/>
  <c r="J220" i="2"/>
  <c r="I224" i="2"/>
  <c r="I225" i="2"/>
  <c r="J225" i="2"/>
  <c r="I229" i="2"/>
  <c r="G229" i="2"/>
  <c r="G236" i="2"/>
  <c r="G242" i="2"/>
  <c r="J4" i="2"/>
  <c r="J5" i="2"/>
  <c r="J7" i="2"/>
  <c r="I9" i="2"/>
  <c r="I12" i="2"/>
  <c r="G13" i="2"/>
  <c r="I15" i="2"/>
  <c r="I20" i="2"/>
  <c r="J21" i="2"/>
  <c r="G21" i="2"/>
  <c r="I23" i="2"/>
  <c r="G27" i="2"/>
  <c r="G33" i="2"/>
  <c r="I40" i="2"/>
  <c r="J40" i="2"/>
  <c r="G41" i="2"/>
  <c r="G45" i="2"/>
  <c r="G55" i="2"/>
  <c r="G57" i="2"/>
  <c r="I61" i="2"/>
  <c r="G61" i="2"/>
  <c r="G64" i="2"/>
  <c r="J64" i="2"/>
  <c r="I64" i="2"/>
  <c r="I67" i="2"/>
  <c r="G68" i="2"/>
  <c r="I68" i="2"/>
  <c r="G69" i="2"/>
  <c r="J70" i="2"/>
  <c r="J71" i="2"/>
  <c r="I80" i="2"/>
  <c r="G80" i="2"/>
  <c r="G83" i="2"/>
  <c r="I87" i="2"/>
  <c r="G87" i="2"/>
  <c r="G90" i="2"/>
  <c r="J90" i="2"/>
  <c r="I90" i="2"/>
  <c r="I93" i="2"/>
  <c r="G94" i="2"/>
  <c r="I94" i="2"/>
  <c r="G96" i="2"/>
  <c r="J96" i="2"/>
  <c r="I96" i="2"/>
  <c r="G99" i="2"/>
  <c r="I103" i="2"/>
  <c r="G103" i="2"/>
  <c r="G105" i="2"/>
  <c r="J106" i="2"/>
  <c r="J107" i="2"/>
  <c r="G109" i="2"/>
  <c r="I118" i="2"/>
  <c r="J118" i="2"/>
  <c r="G119" i="2"/>
  <c r="I124" i="2"/>
  <c r="J124" i="2"/>
  <c r="G131" i="2"/>
  <c r="G134" i="2"/>
  <c r="J136" i="2"/>
  <c r="G137" i="2"/>
  <c r="G140" i="2"/>
  <c r="J142" i="2"/>
  <c r="I159" i="2"/>
  <c r="G159" i="2"/>
  <c r="G162" i="2"/>
  <c r="G167" i="2"/>
  <c r="I167" i="2"/>
  <c r="J167" i="2"/>
  <c r="G171" i="2"/>
  <c r="J171" i="2"/>
  <c r="I171" i="2"/>
  <c r="I172" i="2"/>
  <c r="I179" i="2"/>
  <c r="G190" i="2"/>
  <c r="G201" i="2"/>
  <c r="J201" i="2"/>
  <c r="I201" i="2"/>
  <c r="G207" i="2"/>
  <c r="G212" i="2"/>
  <c r="G213" i="2"/>
  <c r="I213" i="2"/>
  <c r="G222" i="2"/>
  <c r="J224" i="2"/>
  <c r="G225" i="2"/>
  <c r="I230" i="2"/>
  <c r="I231" i="2"/>
  <c r="J231" i="2"/>
  <c r="I235" i="2"/>
  <c r="G235" i="2"/>
  <c r="G247" i="2"/>
  <c r="J2" i="2"/>
  <c r="J6" i="2"/>
  <c r="J8" i="2"/>
  <c r="J10" i="2"/>
  <c r="J16" i="2"/>
  <c r="J18" i="2"/>
  <c r="G24" i="2"/>
  <c r="J25" i="2"/>
  <c r="I26" i="2"/>
  <c r="J27" i="2"/>
  <c r="I32" i="2"/>
  <c r="J33" i="2"/>
  <c r="G46" i="2"/>
  <c r="J47" i="2"/>
  <c r="I48" i="2"/>
  <c r="J49" i="2"/>
  <c r="J57" i="2"/>
  <c r="I58" i="2"/>
  <c r="J59" i="2"/>
  <c r="G72" i="2"/>
  <c r="J73" i="2"/>
  <c r="I74" i="2"/>
  <c r="J75" i="2"/>
  <c r="G82" i="2"/>
  <c r="J83" i="2"/>
  <c r="I84" i="2"/>
  <c r="J85" i="2"/>
  <c r="G98" i="2"/>
  <c r="J99" i="2"/>
  <c r="I100" i="2"/>
  <c r="J101" i="2"/>
  <c r="G108" i="2"/>
  <c r="J125" i="2"/>
  <c r="I126" i="2"/>
  <c r="J127" i="2"/>
  <c r="J148" i="2"/>
  <c r="I151" i="2"/>
  <c r="G151" i="2"/>
  <c r="G157" i="2"/>
  <c r="I157" i="2"/>
  <c r="J164" i="2"/>
  <c r="G181" i="2"/>
  <c r="I181" i="2"/>
  <c r="G187" i="2"/>
  <c r="I187" i="2"/>
  <c r="I195" i="2"/>
  <c r="G195" i="2"/>
  <c r="G206" i="2"/>
  <c r="I219" i="2"/>
  <c r="J219" i="2"/>
  <c r="G226" i="2"/>
  <c r="G227" i="2"/>
  <c r="J227" i="2"/>
  <c r="G232" i="2"/>
  <c r="G233" i="2"/>
  <c r="J233" i="2"/>
  <c r="G237" i="2"/>
  <c r="G243" i="2"/>
  <c r="I243" i="2"/>
  <c r="J246" i="2"/>
  <c r="J247" i="2"/>
  <c r="G26" i="2"/>
  <c r="G28" i="2"/>
  <c r="J29" i="2"/>
  <c r="I30" i="2"/>
  <c r="G32" i="2"/>
  <c r="G34" i="2"/>
  <c r="J35" i="2"/>
  <c r="I36" i="2"/>
  <c r="G48" i="2"/>
  <c r="G50" i="2"/>
  <c r="J51" i="2"/>
  <c r="I52" i="2"/>
  <c r="G58" i="2"/>
  <c r="G60" i="2"/>
  <c r="J61" i="2"/>
  <c r="I62" i="2"/>
  <c r="G74" i="2"/>
  <c r="G76" i="2"/>
  <c r="J77" i="2"/>
  <c r="I78" i="2"/>
  <c r="G84" i="2"/>
  <c r="G86" i="2"/>
  <c r="J87" i="2"/>
  <c r="I88" i="2"/>
  <c r="G100" i="2"/>
  <c r="G102" i="2"/>
  <c r="J103" i="2"/>
  <c r="I104" i="2"/>
  <c r="G112" i="2"/>
  <c r="J113" i="2"/>
  <c r="I114" i="2"/>
  <c r="G126" i="2"/>
  <c r="G128" i="2"/>
  <c r="J129" i="2"/>
  <c r="I130" i="2"/>
  <c r="G145" i="2"/>
  <c r="I145" i="2"/>
  <c r="G147" i="2"/>
  <c r="G149" i="2"/>
  <c r="J150" i="2"/>
  <c r="I153" i="2"/>
  <c r="G156" i="2"/>
  <c r="G163" i="2"/>
  <c r="J163" i="2"/>
  <c r="I164" i="2"/>
  <c r="G164" i="2"/>
  <c r="I169" i="2"/>
  <c r="I173" i="2"/>
  <c r="G173" i="2"/>
  <c r="I175" i="2"/>
  <c r="J175" i="2"/>
  <c r="G176" i="2"/>
  <c r="G185" i="2"/>
  <c r="I192" i="2"/>
  <c r="G193" i="2"/>
  <c r="I193" i="2"/>
  <c r="J196" i="2"/>
  <c r="G198" i="2"/>
  <c r="J202" i="2"/>
  <c r="I211" i="2"/>
  <c r="G211" i="2"/>
  <c r="I214" i="2"/>
  <c r="G219" i="2"/>
  <c r="G228" i="2"/>
  <c r="G234" i="2"/>
  <c r="G238" i="2"/>
  <c r="G239" i="2"/>
  <c r="J239" i="2"/>
  <c r="G241" i="2"/>
  <c r="I246" i="2"/>
  <c r="G246" i="2"/>
  <c r="G248" i="2"/>
  <c r="G143" i="2"/>
  <c r="J144" i="2"/>
  <c r="J160" i="2"/>
  <c r="I161" i="2"/>
  <c r="I177" i="2"/>
  <c r="G179" i="2"/>
  <c r="J180" i="2"/>
  <c r="J186" i="2"/>
  <c r="G189" i="2"/>
  <c r="I199" i="2"/>
  <c r="J208" i="2"/>
  <c r="I215" i="2"/>
  <c r="G217" i="2"/>
  <c r="I221" i="2"/>
  <c r="G223" i="2"/>
  <c r="J242" i="2"/>
  <c r="I32" i="1"/>
  <c r="J32" i="1"/>
  <c r="G41" i="1"/>
  <c r="I52" i="1"/>
  <c r="J52" i="1"/>
  <c r="G75" i="1"/>
  <c r="G87" i="1"/>
  <c r="I90" i="1"/>
  <c r="G90" i="1"/>
  <c r="I94" i="1"/>
  <c r="G94" i="1"/>
  <c r="G97" i="1"/>
  <c r="G103" i="1"/>
  <c r="G115" i="1"/>
  <c r="G123" i="1"/>
  <c r="G156" i="1"/>
  <c r="I163" i="1"/>
  <c r="G163" i="1"/>
  <c r="J163" i="1"/>
  <c r="G238" i="1"/>
  <c r="J238" i="1"/>
  <c r="I238" i="1"/>
  <c r="G2" i="1"/>
  <c r="G9" i="1"/>
  <c r="G13" i="1"/>
  <c r="G14" i="1"/>
  <c r="I14" i="1"/>
  <c r="G17" i="1"/>
  <c r="I26" i="1"/>
  <c r="G26" i="1"/>
  <c r="G29" i="1"/>
  <c r="G32" i="1"/>
  <c r="G44" i="1"/>
  <c r="I44" i="1"/>
  <c r="G52" i="1"/>
  <c r="I56" i="1"/>
  <c r="G56" i="1"/>
  <c r="G59" i="1"/>
  <c r="G65" i="1"/>
  <c r="G72" i="1"/>
  <c r="I72" i="1"/>
  <c r="G74" i="1"/>
  <c r="J74" i="1"/>
  <c r="I74" i="1"/>
  <c r="G79" i="1"/>
  <c r="G83" i="1"/>
  <c r="G105" i="1"/>
  <c r="G111" i="1"/>
  <c r="G119" i="1"/>
  <c r="G122" i="1"/>
  <c r="J122" i="1"/>
  <c r="I122" i="1"/>
  <c r="G137" i="1"/>
  <c r="I141" i="1"/>
  <c r="J141" i="1"/>
  <c r="G141" i="1"/>
  <c r="G154" i="1"/>
  <c r="G166" i="1"/>
  <c r="G170" i="1"/>
  <c r="J170" i="1"/>
  <c r="I170" i="1"/>
  <c r="I218" i="1"/>
  <c r="J218" i="1"/>
  <c r="G218" i="1"/>
  <c r="I243" i="1"/>
  <c r="I3" i="1"/>
  <c r="G7" i="1"/>
  <c r="G21" i="1"/>
  <c r="G31" i="1"/>
  <c r="G33" i="1"/>
  <c r="I42" i="1"/>
  <c r="J42" i="1"/>
  <c r="G43" i="1"/>
  <c r="G47" i="1"/>
  <c r="G51" i="1"/>
  <c r="I69" i="1"/>
  <c r="I70" i="1"/>
  <c r="J70" i="1"/>
  <c r="G71" i="1"/>
  <c r="G86" i="1"/>
  <c r="I86" i="1"/>
  <c r="J90" i="1"/>
  <c r="G91" i="1"/>
  <c r="G93" i="1"/>
  <c r="J94" i="1"/>
  <c r="G95" i="1"/>
  <c r="G101" i="1"/>
  <c r="G104" i="1"/>
  <c r="J104" i="1"/>
  <c r="I104" i="1"/>
  <c r="G107" i="1"/>
  <c r="G109" i="1"/>
  <c r="G113" i="1"/>
  <c r="G127" i="1"/>
  <c r="I134" i="1"/>
  <c r="G144" i="1"/>
  <c r="G153" i="1"/>
  <c r="I153" i="1"/>
  <c r="J153" i="1"/>
  <c r="G176" i="1"/>
  <c r="G182" i="1"/>
  <c r="J182" i="1"/>
  <c r="I182" i="1"/>
  <c r="G186" i="1"/>
  <c r="G209" i="1"/>
  <c r="J209" i="1"/>
  <c r="I209" i="1"/>
  <c r="G212" i="1"/>
  <c r="I237" i="1"/>
  <c r="J2" i="1"/>
  <c r="J3" i="1"/>
  <c r="I8" i="1"/>
  <c r="G8" i="1"/>
  <c r="J14" i="1"/>
  <c r="I20" i="1"/>
  <c r="G20" i="1"/>
  <c r="G23" i="1"/>
  <c r="J26" i="1"/>
  <c r="I27" i="1"/>
  <c r="G27" i="1"/>
  <c r="G30" i="1"/>
  <c r="J30" i="1"/>
  <c r="I30" i="1"/>
  <c r="G35" i="1"/>
  <c r="G37" i="1"/>
  <c r="G42" i="1"/>
  <c r="J44" i="1"/>
  <c r="I46" i="1"/>
  <c r="G46" i="1"/>
  <c r="G49" i="1"/>
  <c r="G50" i="1"/>
  <c r="J50" i="1"/>
  <c r="I50" i="1"/>
  <c r="I53" i="1"/>
  <c r="G54" i="1"/>
  <c r="I54" i="1"/>
  <c r="G55" i="1"/>
  <c r="J56" i="1"/>
  <c r="I57" i="1"/>
  <c r="G57" i="1"/>
  <c r="I63" i="1"/>
  <c r="G63" i="1"/>
  <c r="J69" i="1"/>
  <c r="G70" i="1"/>
  <c r="J72" i="1"/>
  <c r="G73" i="1"/>
  <c r="I80" i="1"/>
  <c r="J80" i="1"/>
  <c r="I84" i="1"/>
  <c r="J84" i="1"/>
  <c r="G85" i="1"/>
  <c r="G89" i="1"/>
  <c r="G99" i="1"/>
  <c r="J111" i="1"/>
  <c r="I120" i="1"/>
  <c r="J120" i="1"/>
  <c r="G125" i="1"/>
  <c r="G129" i="1"/>
  <c r="G131" i="1"/>
  <c r="G135" i="1"/>
  <c r="G138" i="1"/>
  <c r="J138" i="1"/>
  <c r="I138" i="1"/>
  <c r="I140" i="1"/>
  <c r="J140" i="1"/>
  <c r="G140" i="1"/>
  <c r="G168" i="1"/>
  <c r="I169" i="1"/>
  <c r="G172" i="1"/>
  <c r="J172" i="1"/>
  <c r="I172" i="1"/>
  <c r="G175" i="1"/>
  <c r="I175" i="1"/>
  <c r="J175" i="1"/>
  <c r="G178" i="1"/>
  <c r="I215" i="1"/>
  <c r="G215" i="1"/>
  <c r="J215" i="1"/>
  <c r="G226" i="1"/>
  <c r="G244" i="1"/>
  <c r="J244" i="1"/>
  <c r="I244" i="1"/>
  <c r="G126" i="1"/>
  <c r="J129" i="1"/>
  <c r="G139" i="1"/>
  <c r="I145" i="1"/>
  <c r="I171" i="1"/>
  <c r="G171" i="1"/>
  <c r="I174" i="1"/>
  <c r="J174" i="1"/>
  <c r="I184" i="1"/>
  <c r="J184" i="1"/>
  <c r="G189" i="1"/>
  <c r="I189" i="1"/>
  <c r="G197" i="1"/>
  <c r="J197" i="1"/>
  <c r="I197" i="1"/>
  <c r="G198" i="1"/>
  <c r="G206" i="1"/>
  <c r="G207" i="1"/>
  <c r="I207" i="1"/>
  <c r="I221" i="1"/>
  <c r="G221" i="1"/>
  <c r="I224" i="1"/>
  <c r="J224" i="1"/>
  <c r="I235" i="1"/>
  <c r="J235" i="1"/>
  <c r="I239" i="1"/>
  <c r="G239" i="1"/>
  <c r="G248" i="1"/>
  <c r="J248" i="1"/>
  <c r="G4" i="1"/>
  <c r="J5" i="1"/>
  <c r="I6" i="1"/>
  <c r="J7" i="1"/>
  <c r="G22" i="1"/>
  <c r="J23" i="1"/>
  <c r="I24" i="1"/>
  <c r="J25" i="1"/>
  <c r="J33" i="1"/>
  <c r="I34" i="1"/>
  <c r="J35" i="1"/>
  <c r="G38" i="1"/>
  <c r="J39" i="1"/>
  <c r="I40" i="1"/>
  <c r="G48" i="1"/>
  <c r="J49" i="1"/>
  <c r="I60" i="1"/>
  <c r="J61" i="1"/>
  <c r="I66" i="1"/>
  <c r="J67" i="1"/>
  <c r="G76" i="1"/>
  <c r="J77" i="1"/>
  <c r="I78" i="1"/>
  <c r="J81" i="1"/>
  <c r="I82" i="1"/>
  <c r="I88" i="1"/>
  <c r="J89" i="1"/>
  <c r="I98" i="1"/>
  <c r="J99" i="1"/>
  <c r="G106" i="1"/>
  <c r="J107" i="1"/>
  <c r="I108" i="1"/>
  <c r="G110" i="1"/>
  <c r="I114" i="1"/>
  <c r="G116" i="1"/>
  <c r="J117" i="1"/>
  <c r="I118" i="1"/>
  <c r="J121" i="1"/>
  <c r="G124" i="1"/>
  <c r="G128" i="1"/>
  <c r="G130" i="1"/>
  <c r="J131" i="1"/>
  <c r="I132" i="1"/>
  <c r="J133" i="1"/>
  <c r="G143" i="1"/>
  <c r="I143" i="1"/>
  <c r="J160" i="1"/>
  <c r="I173" i="1"/>
  <c r="J173" i="1"/>
  <c r="G174" i="1"/>
  <c r="I183" i="1"/>
  <c r="J183" i="1"/>
  <c r="G184" i="1"/>
  <c r="G194" i="1"/>
  <c r="G201" i="1"/>
  <c r="I201" i="1"/>
  <c r="I208" i="1"/>
  <c r="G216" i="1"/>
  <c r="G217" i="1"/>
  <c r="G224" i="1"/>
  <c r="G232" i="1"/>
  <c r="G235" i="1"/>
  <c r="I245" i="1"/>
  <c r="J245" i="1"/>
  <c r="G6" i="1"/>
  <c r="J9" i="1"/>
  <c r="I10" i="1"/>
  <c r="G12" i="1"/>
  <c r="J13" i="1"/>
  <c r="G16" i="1"/>
  <c r="J17" i="1"/>
  <c r="I18" i="1"/>
  <c r="G24" i="1"/>
  <c r="J27" i="1"/>
  <c r="I28" i="1"/>
  <c r="G34" i="1"/>
  <c r="G36" i="1"/>
  <c r="G40" i="1"/>
  <c r="J57" i="1"/>
  <c r="I58" i="1"/>
  <c r="G60" i="1"/>
  <c r="G62" i="1"/>
  <c r="J63" i="1"/>
  <c r="I64" i="1"/>
  <c r="G66" i="1"/>
  <c r="G68" i="1"/>
  <c r="G78" i="1"/>
  <c r="G82" i="1"/>
  <c r="G88" i="1"/>
  <c r="J91" i="1"/>
  <c r="I92" i="1"/>
  <c r="J95" i="1"/>
  <c r="I96" i="1"/>
  <c r="G98" i="1"/>
  <c r="G100" i="1"/>
  <c r="J101" i="1"/>
  <c r="I102" i="1"/>
  <c r="G108" i="1"/>
  <c r="I112" i="1"/>
  <c r="G114" i="1"/>
  <c r="G118" i="1"/>
  <c r="I126" i="1"/>
  <c r="G132" i="1"/>
  <c r="G134" i="1"/>
  <c r="J135" i="1"/>
  <c r="I136" i="1"/>
  <c r="I142" i="1"/>
  <c r="J142" i="1"/>
  <c r="G150" i="1"/>
  <c r="G157" i="1"/>
  <c r="J157" i="1"/>
  <c r="G158" i="1"/>
  <c r="I160" i="1"/>
  <c r="G160" i="1"/>
  <c r="G161" i="1"/>
  <c r="I161" i="1"/>
  <c r="G162" i="1"/>
  <c r="J171" i="1"/>
  <c r="G173" i="1"/>
  <c r="G180" i="1"/>
  <c r="G183" i="1"/>
  <c r="G185" i="1"/>
  <c r="J189" i="1"/>
  <c r="G192" i="1"/>
  <c r="I198" i="1"/>
  <c r="I199" i="1"/>
  <c r="J199" i="1"/>
  <c r="G200" i="1"/>
  <c r="J207" i="1"/>
  <c r="I211" i="1"/>
  <c r="G213" i="1"/>
  <c r="I213" i="1"/>
  <c r="J213" i="1"/>
  <c r="J221" i="1"/>
  <c r="G222" i="1"/>
  <c r="G223" i="1"/>
  <c r="G225" i="1"/>
  <c r="G228" i="1"/>
  <c r="I230" i="1"/>
  <c r="G230" i="1"/>
  <c r="G234" i="1"/>
  <c r="J239" i="1"/>
  <c r="I240" i="1"/>
  <c r="G240" i="1"/>
  <c r="G242" i="1"/>
  <c r="G245" i="1"/>
  <c r="I248" i="1"/>
  <c r="I149" i="1"/>
  <c r="G149" i="1"/>
  <c r="I155" i="1"/>
  <c r="I159" i="1"/>
  <c r="G159" i="1"/>
  <c r="G164" i="1"/>
  <c r="G169" i="1"/>
  <c r="J169" i="1"/>
  <c r="I177" i="1"/>
  <c r="G179" i="1"/>
  <c r="I179" i="1"/>
  <c r="I191" i="1"/>
  <c r="G191" i="1"/>
  <c r="I195" i="1"/>
  <c r="J195" i="1"/>
  <c r="I202" i="1"/>
  <c r="I205" i="1"/>
  <c r="G205" i="1"/>
  <c r="G210" i="1"/>
  <c r="I229" i="1"/>
  <c r="J229" i="1"/>
  <c r="G236" i="1"/>
  <c r="G237" i="1"/>
  <c r="J237" i="1"/>
  <c r="G246" i="1"/>
  <c r="G247" i="1"/>
  <c r="J247" i="1"/>
  <c r="G145" i="1"/>
  <c r="J146" i="1"/>
  <c r="I147" i="1"/>
  <c r="G151" i="1"/>
  <c r="J152" i="1"/>
  <c r="G165" i="1"/>
  <c r="J166" i="1"/>
  <c r="I167" i="1"/>
  <c r="J178" i="1"/>
  <c r="G181" i="1"/>
  <c r="I185" i="1"/>
  <c r="G187" i="1"/>
  <c r="J188" i="1"/>
  <c r="G193" i="1"/>
  <c r="I203" i="1"/>
  <c r="J212" i="1"/>
  <c r="I219" i="1"/>
  <c r="I225" i="1"/>
  <c r="G227" i="1"/>
  <c r="I231" i="1"/>
  <c r="G233" i="1"/>
  <c r="J240" i="1"/>
  <c r="I241" i="1"/>
  <c r="G243" i="1"/>
  <c r="G274" i="2" l="1"/>
  <c r="G270" i="2"/>
  <c r="G266" i="2"/>
  <c r="G262" i="2"/>
  <c r="G258" i="2"/>
  <c r="G254" i="2"/>
  <c r="G250" i="2"/>
  <c r="G273" i="2"/>
  <c r="G268" i="2"/>
  <c r="G263" i="2"/>
  <c r="G257" i="2"/>
  <c r="G252" i="2"/>
  <c r="G272" i="2"/>
  <c r="G265" i="2"/>
  <c r="G259" i="2"/>
  <c r="G251" i="2"/>
  <c r="G271" i="2"/>
  <c r="G264" i="2"/>
  <c r="G256" i="2"/>
  <c r="G269" i="2"/>
  <c r="G261" i="2"/>
  <c r="G255" i="2"/>
  <c r="G260" i="2"/>
  <c r="G253" i="2"/>
  <c r="G275" i="2"/>
  <c r="G267" i="2"/>
  <c r="G273" i="1"/>
  <c r="G269" i="1"/>
  <c r="G265" i="1"/>
  <c r="G261" i="1"/>
  <c r="G257" i="1"/>
  <c r="G253" i="1"/>
  <c r="G274" i="1"/>
  <c r="G268" i="1"/>
  <c r="G263" i="1"/>
  <c r="G258" i="1"/>
  <c r="G252" i="1"/>
  <c r="G272" i="1"/>
  <c r="G266" i="1"/>
  <c r="G259" i="1"/>
  <c r="G251" i="1"/>
  <c r="G271" i="1"/>
  <c r="G262" i="1"/>
  <c r="G254" i="1"/>
  <c r="G270" i="1"/>
  <c r="G260" i="1"/>
  <c r="G250" i="1"/>
  <c r="G267" i="1"/>
  <c r="G256" i="1"/>
  <c r="G255" i="1"/>
  <c r="G275" i="1"/>
  <c r="G264" i="1"/>
  <c r="G276" i="2" l="1"/>
  <c r="G276" i="1"/>
</calcChain>
</file>

<file path=xl/sharedStrings.xml><?xml version="1.0" encoding="utf-8"?>
<sst xmlns="http://schemas.openxmlformats.org/spreadsheetml/2006/main" count="14719" uniqueCount="690">
  <si>
    <t>Analyte</t>
  </si>
  <si>
    <t>quant number</t>
  </si>
  <si>
    <t>LCMRL</t>
  </si>
  <si>
    <t>RL</t>
  </si>
  <si>
    <t>positive</t>
  </si>
  <si>
    <t>n</t>
  </si>
  <si>
    <t>qual freq</t>
  </si>
  <si>
    <t>quant freq</t>
  </si>
  <si>
    <t>median</t>
  </si>
  <si>
    <t>maximum</t>
  </si>
  <si>
    <t>DWTP 1
Source Primary</t>
  </si>
  <si>
    <t>DWTP 2
Source Primary</t>
  </si>
  <si>
    <t>DWTP 3
Source Primary</t>
  </si>
  <si>
    <t>DWTP 4
Source Primary</t>
  </si>
  <si>
    <t>DWTP 5
Source Primary</t>
  </si>
  <si>
    <t>DWTP 10
Source Primary</t>
  </si>
  <si>
    <t>DWTP 11
Source Primary</t>
  </si>
  <si>
    <t>DWTP 12
Source Primary</t>
  </si>
  <si>
    <t>DWTP 13
Source Primary</t>
  </si>
  <si>
    <t>DWTP 14
Source Primary</t>
  </si>
  <si>
    <t>DWTP 15
Source Primary</t>
  </si>
  <si>
    <t>DWTP 16
Source Primary</t>
  </si>
  <si>
    <t>DWTP 17
Source Primary</t>
  </si>
  <si>
    <t>DWTP 18
Source Primary</t>
  </si>
  <si>
    <t>DWTP 19
Source Primary</t>
  </si>
  <si>
    <t>DWTP 20
Source Primary</t>
  </si>
  <si>
    <t>DWTP 21
Source Primary</t>
  </si>
  <si>
    <t>DWTP 22
Source Primary</t>
  </si>
  <si>
    <t>DWTP 23
Source Primary</t>
  </si>
  <si>
    <t>DWTP 24
Source Primary</t>
  </si>
  <si>
    <t>DWTP 25
Source Primary</t>
  </si>
  <si>
    <t>DWTP 26
Source Primary</t>
  </si>
  <si>
    <t>DWTP 27
Source Primary</t>
  </si>
  <si>
    <t>DWTP 28
Source Primary</t>
  </si>
  <si>
    <t>DWTP 29
Source Primary</t>
  </si>
  <si>
    <t>19-norethindrone</t>
  </si>
  <si>
    <t>ND</t>
  </si>
  <si>
    <t>abacavir</t>
  </si>
  <si>
    <t>blankcorr</t>
  </si>
  <si>
    <t>aciclovir</t>
  </si>
  <si>
    <t>QL</t>
  </si>
  <si>
    <t>matrixenhance</t>
  </si>
  <si>
    <t>albuterol</t>
  </si>
  <si>
    <t>antipyrene</t>
  </si>
  <si>
    <t>atrazine</t>
  </si>
  <si>
    <t>benzotriazole methyl-1h</t>
  </si>
  <si>
    <t>betamethasone</t>
  </si>
  <si>
    <t>caffeine</t>
  </si>
  <si>
    <t>carisoprodol</t>
  </si>
  <si>
    <t>citalopram</t>
  </si>
  <si>
    <t>cotinine</t>
  </si>
  <si>
    <t>dehydronifedipine</t>
  </si>
  <si>
    <t>desvenlafaxine</t>
  </si>
  <si>
    <t>dextromethorphan</t>
  </si>
  <si>
    <t>diazepam</t>
  </si>
  <si>
    <t>diphenhydramine</t>
  </si>
  <si>
    <t>duloxetine</t>
  </si>
  <si>
    <t>erythromycin</t>
  </si>
  <si>
    <t>ezetimibe</t>
  </si>
  <si>
    <t>fadrozole</t>
  </si>
  <si>
    <t>famotidine</t>
  </si>
  <si>
    <t>fenofibrate</t>
  </si>
  <si>
    <t>fexofenadine</t>
  </si>
  <si>
    <t>fluconazole</t>
  </si>
  <si>
    <t>fluvoxamine</t>
  </si>
  <si>
    <t>glyburide</t>
  </si>
  <si>
    <t>hydroxyzine</t>
  </si>
  <si>
    <t>iminostilbene</t>
  </si>
  <si>
    <t>lamivudine</t>
  </si>
  <si>
    <t>lidocaine</t>
  </si>
  <si>
    <t>loperamide</t>
  </si>
  <si>
    <t>loratadine</t>
  </si>
  <si>
    <t>lorazepam</t>
  </si>
  <si>
    <t>meprobamate</t>
  </si>
  <si>
    <t>metaxalone</t>
  </si>
  <si>
    <t>metformin</t>
  </si>
  <si>
    <t>methadone</t>
  </si>
  <si>
    <t>methocarbamol</t>
  </si>
  <si>
    <t>methotrexate</t>
  </si>
  <si>
    <t>morphine</t>
  </si>
  <si>
    <t>nadolol</t>
  </si>
  <si>
    <t>nevirapine</t>
  </si>
  <si>
    <t>nicotine</t>
  </si>
  <si>
    <t>nordiazepam</t>
  </si>
  <si>
    <t>oseltamivir</t>
  </si>
  <si>
    <t>oxazepam</t>
  </si>
  <si>
    <t>paraxanthine</t>
  </si>
  <si>
    <t>penciclovir</t>
  </si>
  <si>
    <t>pentoxyfylline</t>
  </si>
  <si>
    <t>phenazopyridine</t>
  </si>
  <si>
    <t>phendimetrazine</t>
  </si>
  <si>
    <t>phenytoin</t>
  </si>
  <si>
    <t>piperonylbutoxide</t>
  </si>
  <si>
    <t>pseudoephederine</t>
  </si>
  <si>
    <t>raloxifene</t>
  </si>
  <si>
    <t>sitagliptin</t>
  </si>
  <si>
    <t>sulfadimethoxine</t>
  </si>
  <si>
    <t>sulfamethizole</t>
  </si>
  <si>
    <t>tamoxifen</t>
  </si>
  <si>
    <t>temazepam</t>
  </si>
  <si>
    <t>theophylline</t>
  </si>
  <si>
    <t>thiabendazole</t>
  </si>
  <si>
    <t>tramadol</t>
  </si>
  <si>
    <t>triamterene</t>
  </si>
  <si>
    <t>valacyclovir</t>
  </si>
  <si>
    <t>venlafaxine</t>
  </si>
  <si>
    <t>10-hydroxy-amitriptyline</t>
  </si>
  <si>
    <t>acetaminophen</t>
  </si>
  <si>
    <t>alprazolam</t>
  </si>
  <si>
    <t>amitriptyline</t>
  </si>
  <si>
    <t>amlodipine</t>
  </si>
  <si>
    <t>amphetamine</t>
  </si>
  <si>
    <t>atenolol</t>
  </si>
  <si>
    <t>labblank</t>
  </si>
  <si>
    <t>atorvastatin</t>
  </si>
  <si>
    <t>benztropine</t>
  </si>
  <si>
    <t>carbamazepine</t>
  </si>
  <si>
    <t>clonidine</t>
  </si>
  <si>
    <t>desmethyldiltiazem</t>
  </si>
  <si>
    <t>fieldblank</t>
  </si>
  <si>
    <t xml:space="preserve">desmethylsertraline </t>
  </si>
  <si>
    <t>diltiazem</t>
  </si>
  <si>
    <t>enalipril</t>
  </si>
  <si>
    <t>fluoxetine</t>
  </si>
  <si>
    <t>fluticasone</t>
  </si>
  <si>
    <t>furosemide</t>
  </si>
  <si>
    <t>gemfibrozil</t>
  </si>
  <si>
    <t>glipizide</t>
  </si>
  <si>
    <t>hydrochlorthiazide</t>
  </si>
  <si>
    <t>hydrocodone</t>
  </si>
  <si>
    <t>hydrocortisone</t>
  </si>
  <si>
    <t>ibuprofen</t>
  </si>
  <si>
    <t>methylprednisolone</t>
  </si>
  <si>
    <t>metoprolol</t>
  </si>
  <si>
    <t>norethindrone</t>
  </si>
  <si>
    <t>norfluoxetine</t>
  </si>
  <si>
    <t>norverapamil</t>
  </si>
  <si>
    <t>oxycodone</t>
  </si>
  <si>
    <t>paroxetine</t>
  </si>
  <si>
    <t>prednisolone</t>
  </si>
  <si>
    <t>prednisone</t>
  </si>
  <si>
    <t>promethazine</t>
  </si>
  <si>
    <t>propoxyphene</t>
  </si>
  <si>
    <t>propranolol</t>
  </si>
  <si>
    <t>ranitidine</t>
  </si>
  <si>
    <t>sertraline</t>
  </si>
  <si>
    <t>simvastatin</t>
  </si>
  <si>
    <t>sulfamethoxazole</t>
  </si>
  <si>
    <t>trimethoprim</t>
  </si>
  <si>
    <t>valsartan</t>
  </si>
  <si>
    <t>verapamil</t>
  </si>
  <si>
    <t>warfarin</t>
  </si>
  <si>
    <t xml:space="preserve">3,4,4'-Trichloro carbanalide </t>
  </si>
  <si>
    <t>nd</t>
  </si>
  <si>
    <t>Poor Surrogate Recovery</t>
  </si>
  <si>
    <t>bisphenol A</t>
  </si>
  <si>
    <t>dihydrotestosterone</t>
  </si>
  <si>
    <t>estradiol</t>
  </si>
  <si>
    <t>estriol</t>
  </si>
  <si>
    <t>estrone</t>
  </si>
  <si>
    <t>ethinyl estradiol</t>
  </si>
  <si>
    <t>progesterone</t>
  </si>
  <si>
    <t>testosterone</t>
  </si>
  <si>
    <t>trenbolone</t>
  </si>
  <si>
    <t>triclosan</t>
  </si>
  <si>
    <t>bupropion</t>
  </si>
  <si>
    <t>1,4-dichlorobenzene</t>
  </si>
  <si>
    <t>1-methylnaphthalene</t>
  </si>
  <si>
    <t>2,6-dimethylnaphthalene</t>
  </si>
  <si>
    <t>2-methylnaphthalene</t>
  </si>
  <si>
    <t>3beta-coprostanol</t>
  </si>
  <si>
    <t>3-methyl-1h-indole  (skatol)</t>
  </si>
  <si>
    <t>4-cumylphenol</t>
  </si>
  <si>
    <t>4-n-octylphenol</t>
  </si>
  <si>
    <t>4-octylphenol diethoxylate (OP2EO)</t>
  </si>
  <si>
    <t>4-octylphenol monoethoxylate (OP1EO)</t>
  </si>
  <si>
    <t>4-tert-octylphenol</t>
  </si>
  <si>
    <t>acetophenone</t>
  </si>
  <si>
    <t>anthracene</t>
  </si>
  <si>
    <t>anthraquinone</t>
  </si>
  <si>
    <t>benz[a]pyrene</t>
  </si>
  <si>
    <t>benzophenone</t>
  </si>
  <si>
    <t>beta-sitosterol</t>
  </si>
  <si>
    <t>beta-stigmastanol</t>
  </si>
  <si>
    <t>bromacil</t>
  </si>
  <si>
    <t>bromoform</t>
  </si>
  <si>
    <t>camphor</t>
  </si>
  <si>
    <t>carbazole</t>
  </si>
  <si>
    <t>chlorpyrifos</t>
  </si>
  <si>
    <t>cholesterol</t>
  </si>
  <si>
    <t>diazinon</t>
  </si>
  <si>
    <t>diethoxynonylphenol  (NP2EO)</t>
  </si>
  <si>
    <t>fluoranthene</t>
  </si>
  <si>
    <t>galaxolide (HHCB)</t>
  </si>
  <si>
    <t>indole</t>
  </si>
  <si>
    <t>isoborneol</t>
  </si>
  <si>
    <t>isophorone</t>
  </si>
  <si>
    <t>menthol</t>
  </si>
  <si>
    <t>metalaxyl</t>
  </si>
  <si>
    <t>methyl salicylate</t>
  </si>
  <si>
    <t>metolachlor</t>
  </si>
  <si>
    <t>n,n-diethyl-meta-toluamide (DEET)</t>
  </si>
  <si>
    <t>naphthalene</t>
  </si>
  <si>
    <t>para-nonylphenol ( total) (branched)</t>
  </si>
  <si>
    <t>p-cresol</t>
  </si>
  <si>
    <t>phenanthrene</t>
  </si>
  <si>
    <t>phenol</t>
  </si>
  <si>
    <t>prometon</t>
  </si>
  <si>
    <t>pyrene</t>
  </si>
  <si>
    <t>tonalide (AHTN)</t>
  </si>
  <si>
    <t>tri(2-butoxyethyl) phosphate</t>
  </si>
  <si>
    <t>tri(2-chloroethyl) phosphate</t>
  </si>
  <si>
    <t>tri(dichloroisopropyl) phosphate</t>
  </si>
  <si>
    <t>tributyl phosphate</t>
  </si>
  <si>
    <t>triethyl citrate  (ethyl citrate)</t>
  </si>
  <si>
    <t>triphenyl phosphate</t>
  </si>
  <si>
    <t>codeine</t>
  </si>
  <si>
    <t>clofibric acid</t>
  </si>
  <si>
    <t>Perfluorobutanesulfonic acid (PFBS)</t>
  </si>
  <si>
    <t>Perfluorobutanoic acid (PFBA)</t>
  </si>
  <si>
    <t>Perfluorodecanesulfonic acid (PFDS)</t>
  </si>
  <si>
    <t>Perfluorodecanoic acid (PFDA)</t>
  </si>
  <si>
    <t>Perfluorododecanoic acid (PFDoDA)</t>
  </si>
  <si>
    <t>Perfluoroheptanoic acid (PFHpA)</t>
  </si>
  <si>
    <t>Perfluorohexadecanoic acid (PFHxDA)</t>
  </si>
  <si>
    <t>Perfluorohexanesulfonic acid (PFHxS)</t>
  </si>
  <si>
    <t>Perfluorohexanoic acid (PFHxA)</t>
  </si>
  <si>
    <t>Perfluorononanoic acid (PFNA)</t>
  </si>
  <si>
    <t>Perfluorooctadecanoic acid (PFOcDA)</t>
  </si>
  <si>
    <t>Perfluorooctanesulfonic acid (PFOS)</t>
  </si>
  <si>
    <t>Perfluorooctanoic acid (PFOA)</t>
  </si>
  <si>
    <t>Perfluoropentanoic acid (PFPeA)</t>
  </si>
  <si>
    <t>Perfluorotetradecanoic acid (PFTeDA)</t>
  </si>
  <si>
    <t>Perfluorotridecanoic acid (PFTrDA)</t>
  </si>
  <si>
    <t>Perfluoroundecanoic acid (PFUnDA)</t>
  </si>
  <si>
    <t xml:space="preserve">aluminum </t>
  </si>
  <si>
    <t xml:space="preserve">ammonia (NH3) </t>
  </si>
  <si>
    <t>antimony</t>
  </si>
  <si>
    <t>arsenic</t>
  </si>
  <si>
    <t>barium</t>
  </si>
  <si>
    <t>beryllium</t>
  </si>
  <si>
    <t>bismuth</t>
  </si>
  <si>
    <t>bromate (BrO3)</t>
  </si>
  <si>
    <t>bromide</t>
  </si>
  <si>
    <t>cadmium</t>
  </si>
  <si>
    <t>calcium</t>
  </si>
  <si>
    <t>chlorate (ClO3)</t>
  </si>
  <si>
    <t>chloride</t>
  </si>
  <si>
    <t>chlorite (ClO2)</t>
  </si>
  <si>
    <t>chromium</t>
  </si>
  <si>
    <t>copper</t>
  </si>
  <si>
    <t>fluoride</t>
  </si>
  <si>
    <t>iron</t>
  </si>
  <si>
    <t>lead</t>
  </si>
  <si>
    <t>lithium</t>
  </si>
  <si>
    <t>magnesium</t>
  </si>
  <si>
    <t>manganese</t>
  </si>
  <si>
    <t>nickel</t>
  </si>
  <si>
    <t>nitrate    (NO3)</t>
  </si>
  <si>
    <t>nitrite     (NO2)</t>
  </si>
  <si>
    <t>perchlorate (ClO4)</t>
  </si>
  <si>
    <t>phosphate (PO4)</t>
  </si>
  <si>
    <t>phosphorus</t>
  </si>
  <si>
    <t>potassium</t>
  </si>
  <si>
    <t>selenium</t>
  </si>
  <si>
    <t>silicon</t>
  </si>
  <si>
    <t>sodium</t>
  </si>
  <si>
    <t>strontium</t>
  </si>
  <si>
    <t>sulfate     (SO4)</t>
  </si>
  <si>
    <t>sulfur</t>
  </si>
  <si>
    <t>thallium</t>
  </si>
  <si>
    <t>tin</t>
  </si>
  <si>
    <t>total dissolved nitrogen</t>
  </si>
  <si>
    <t>uranium</t>
  </si>
  <si>
    <t>vanadium</t>
  </si>
  <si>
    <t>zinc</t>
  </si>
  <si>
    <t>Aspergillus fumigatus</t>
  </si>
  <si>
    <t>Aspergillus niger</t>
  </si>
  <si>
    <t>Aspergillus terreus</t>
  </si>
  <si>
    <t>Legionella pneumophila</t>
  </si>
  <si>
    <t>Mycobacterium avium</t>
  </si>
  <si>
    <t>Mycobacterium avium subspecies paratuberculosis</t>
  </si>
  <si>
    <t>Mycobacterium intracellulare</t>
  </si>
  <si>
    <t>adenovirus</t>
  </si>
  <si>
    <t>human enterovirus (EV)</t>
  </si>
  <si>
    <t>Norovirus G1</t>
  </si>
  <si>
    <t>Norovirus G2</t>
  </si>
  <si>
    <t>polyomavirus</t>
  </si>
  <si>
    <t>Cryptosporidia</t>
  </si>
  <si>
    <t>Giardia</t>
  </si>
  <si>
    <t>CAS Registry Number</t>
  </si>
  <si>
    <t>DWTP 1
Treated Primary</t>
  </si>
  <si>
    <t>DWTP 2
Treated Primary</t>
  </si>
  <si>
    <t>DWTP 3
Treated Primary</t>
  </si>
  <si>
    <t>DWTP 4
Treated Primary</t>
  </si>
  <si>
    <t>DWTP 5
Treated Primary</t>
  </si>
  <si>
    <t>DWTP 10
Treated Primary</t>
  </si>
  <si>
    <t>DWTP 11
Treated Primary</t>
  </si>
  <si>
    <t>DWTP 12
Treated Primary</t>
  </si>
  <si>
    <t>DWTP 13
Treated Primary</t>
  </si>
  <si>
    <t>DWTP 14
Treated Primary</t>
  </si>
  <si>
    <t>DWTP 15
Treated Primary</t>
  </si>
  <si>
    <t>DWTP 16
Treated Primary</t>
  </si>
  <si>
    <t>DWTP 17
Treated Primary</t>
  </si>
  <si>
    <t>DWTP 18
Treated Primary</t>
  </si>
  <si>
    <t>DWTP 19
Treated Primary</t>
  </si>
  <si>
    <t>DWTP 20
Treated Primary</t>
  </si>
  <si>
    <t>DWTP 21
Treated Primary</t>
  </si>
  <si>
    <t>DWTP 22
Treated Primary</t>
  </si>
  <si>
    <t>DWTP 23
Treated Primary</t>
  </si>
  <si>
    <t>DWTP 24
Treated Primary</t>
  </si>
  <si>
    <t>DWTP 25
Treated Primary</t>
  </si>
  <si>
    <t>DWTP 26
Treated Primary</t>
  </si>
  <si>
    <t>DWTP 27
Treated Primary</t>
  </si>
  <si>
    <t>DWTP 28
Treated Primary</t>
  </si>
  <si>
    <t>DWTP 29
Treated Primary</t>
  </si>
  <si>
    <t>68-22-4</t>
  </si>
  <si>
    <t>136470-78-5</t>
  </si>
  <si>
    <t>59277-89-3</t>
  </si>
  <si>
    <t>18559-94-9</t>
  </si>
  <si>
    <t>60-80-0</t>
  </si>
  <si>
    <t>1912-24-9</t>
  </si>
  <si>
    <t>136-85-6</t>
  </si>
  <si>
    <t>378-44-9</t>
  </si>
  <si>
    <t>58-08-2</t>
  </si>
  <si>
    <t>78-44-4</t>
  </si>
  <si>
    <t>59729-33-8</t>
  </si>
  <si>
    <t>486-56-6</t>
  </si>
  <si>
    <t>67035-22-7</t>
  </si>
  <si>
    <t>93413-62-8</t>
  </si>
  <si>
    <t>125-71-3</t>
  </si>
  <si>
    <t>439-14-5</t>
  </si>
  <si>
    <t>58-73-1</t>
  </si>
  <si>
    <t>116539-59-4</t>
  </si>
  <si>
    <t>114-07-8</t>
  </si>
  <si>
    <t>163222-33-1</t>
  </si>
  <si>
    <t>102676-47-1</t>
  </si>
  <si>
    <t>76824-35-6</t>
  </si>
  <si>
    <t>49562-28-9</t>
  </si>
  <si>
    <t>83799-24-0</t>
  </si>
  <si>
    <t>86386-73-4</t>
  </si>
  <si>
    <t>54739-18-3</t>
  </si>
  <si>
    <t>10238-21-8</t>
  </si>
  <si>
    <t>68-88-2</t>
  </si>
  <si>
    <t>256-96-2</t>
  </si>
  <si>
    <t>134678-17-4</t>
  </si>
  <si>
    <t>137-58-6</t>
  </si>
  <si>
    <t>53179-11-6</t>
  </si>
  <si>
    <t>79794-75-5</t>
  </si>
  <si>
    <t>846-49-1</t>
  </si>
  <si>
    <t>57-53-4</t>
  </si>
  <si>
    <t>1665-48-1</t>
  </si>
  <si>
    <t>657-24-9</t>
  </si>
  <si>
    <t>76-99-3</t>
  </si>
  <si>
    <t>532-03-6</t>
  </si>
  <si>
    <t>59-05-2</t>
  </si>
  <si>
    <t>57-27-2</t>
  </si>
  <si>
    <t>42200-33-9</t>
  </si>
  <si>
    <t>129618-40-2</t>
  </si>
  <si>
    <t>54-11-5</t>
  </si>
  <si>
    <t>1088-11-5</t>
  </si>
  <si>
    <t>196618-13-0</t>
  </si>
  <si>
    <t>604-75-1</t>
  </si>
  <si>
    <t>611-59-6</t>
  </si>
  <si>
    <t>39809-25-1</t>
  </si>
  <si>
    <t>6493-05-6</t>
  </si>
  <si>
    <t>94-78-0</t>
  </si>
  <si>
    <t>634-03-7</t>
  </si>
  <si>
    <t>57-41-0</t>
  </si>
  <si>
    <t>51-03-6</t>
  </si>
  <si>
    <t>90-82-4</t>
  </si>
  <si>
    <t>84449-90-1</t>
  </si>
  <si>
    <t>486460-32-6</t>
  </si>
  <si>
    <t>122-11-2</t>
  </si>
  <si>
    <t>144-82-1</t>
  </si>
  <si>
    <t>10540-29-1</t>
  </si>
  <si>
    <t>846-50-4</t>
  </si>
  <si>
    <t>58-55-9</t>
  </si>
  <si>
    <t>148-79-8</t>
  </si>
  <si>
    <t>27203-92-5</t>
  </si>
  <si>
    <t>396-01-0</t>
  </si>
  <si>
    <t>124832-26-4</t>
  </si>
  <si>
    <t>93413-69-5</t>
  </si>
  <si>
    <t>1159-82-6</t>
  </si>
  <si>
    <t>103-90-2</t>
  </si>
  <si>
    <t>28981-97-7</t>
  </si>
  <si>
    <t>50-48-6</t>
  </si>
  <si>
    <t>88150-42-9</t>
  </si>
  <si>
    <t>300-62-9</t>
  </si>
  <si>
    <t>29122-68-7</t>
  </si>
  <si>
    <t>134523-00-5</t>
  </si>
  <si>
    <t>86-13-5</t>
  </si>
  <si>
    <t>298-46-4</t>
  </si>
  <si>
    <t>4205-90-7</t>
  </si>
  <si>
    <t>85100-17-0</t>
  </si>
  <si>
    <t>87857-41-8</t>
  </si>
  <si>
    <t>42399-41-7</t>
  </si>
  <si>
    <t>75847-73-3</t>
  </si>
  <si>
    <t>54910-89-3</t>
  </si>
  <si>
    <t>90566-53-3</t>
  </si>
  <si>
    <t>54-31-9</t>
  </si>
  <si>
    <t>25812-30-0</t>
  </si>
  <si>
    <t>29094-61-9</t>
  </si>
  <si>
    <t>58-93-5</t>
  </si>
  <si>
    <t>125-29-1</t>
  </si>
  <si>
    <t>50-23-7</t>
  </si>
  <si>
    <t>15687-27-1</t>
  </si>
  <si>
    <t>83-43-2</t>
  </si>
  <si>
    <t>51384-51-1</t>
  </si>
  <si>
    <t>83891-03-6</t>
  </si>
  <si>
    <t>67018-85-3</t>
  </si>
  <si>
    <t>76-42-6</t>
  </si>
  <si>
    <t>61869-08-7</t>
  </si>
  <si>
    <t>50-24-8</t>
  </si>
  <si>
    <t>53-03-2</t>
  </si>
  <si>
    <t>60-87-7</t>
  </si>
  <si>
    <t>469-62-5</t>
  </si>
  <si>
    <t>525-66-6</t>
  </si>
  <si>
    <t>66357-35-5</t>
  </si>
  <si>
    <t>79617-96-2</t>
  </si>
  <si>
    <t>79902-63-9</t>
  </si>
  <si>
    <t>723-46-6</t>
  </si>
  <si>
    <t>738-70-5</t>
  </si>
  <si>
    <t>137862-53-4</t>
  </si>
  <si>
    <t>52-53-9</t>
  </si>
  <si>
    <t>81-81-2</t>
  </si>
  <si>
    <t>101-20-2</t>
  </si>
  <si>
    <t>80-05-7</t>
  </si>
  <si>
    <t>521-18-6</t>
  </si>
  <si>
    <t>50-28-2</t>
  </si>
  <si>
    <t>50-27-1</t>
  </si>
  <si>
    <t>53-16-7</t>
  </si>
  <si>
    <t>57-63-6</t>
  </si>
  <si>
    <t>57-83-0</t>
  </si>
  <si>
    <t>58-22-0</t>
  </si>
  <si>
    <t>10161-33-8</t>
  </si>
  <si>
    <t>3380-34-5</t>
  </si>
  <si>
    <t>34841-39-9</t>
  </si>
  <si>
    <t>106-46-7</t>
  </si>
  <si>
    <t>90-12-0</t>
  </si>
  <si>
    <t>581-42-0</t>
  </si>
  <si>
    <t>91-57-6</t>
  </si>
  <si>
    <t>360-68-9</t>
  </si>
  <si>
    <t>83-34-1</t>
  </si>
  <si>
    <t>599-64-4</t>
  </si>
  <si>
    <t>1806-26-4</t>
  </si>
  <si>
    <t>2315-61-9</t>
  </si>
  <si>
    <t>2315-67-5</t>
  </si>
  <si>
    <t>98-86-2</t>
  </si>
  <si>
    <t>120-12-7</t>
  </si>
  <si>
    <t>84-65-1</t>
  </si>
  <si>
    <t>50-32-8</t>
  </si>
  <si>
    <t>119-61-9</t>
  </si>
  <si>
    <t>83-46-5</t>
  </si>
  <si>
    <t>19466-47-8</t>
  </si>
  <si>
    <t>314-40-9</t>
  </si>
  <si>
    <t>75-25-2</t>
  </si>
  <si>
    <t>76-22-2</t>
  </si>
  <si>
    <t>86-74-8</t>
  </si>
  <si>
    <t>2921-88-2</t>
  </si>
  <si>
    <t>57-88-5</t>
  </si>
  <si>
    <t>333-41-5</t>
  </si>
  <si>
    <t>NA</t>
  </si>
  <si>
    <t>206-44-0</t>
  </si>
  <si>
    <t>1222-05-5</t>
  </si>
  <si>
    <t>120-72-9</t>
  </si>
  <si>
    <t>124-76-5</t>
  </si>
  <si>
    <t>78-59-1</t>
  </si>
  <si>
    <t>89-78-1</t>
  </si>
  <si>
    <t>57837-19-1</t>
  </si>
  <si>
    <t>119-36-8</t>
  </si>
  <si>
    <t>51218-45-2</t>
  </si>
  <si>
    <t>134-62-3</t>
  </si>
  <si>
    <t>91-20-3</t>
  </si>
  <si>
    <t>84852-15-3</t>
  </si>
  <si>
    <t>106-44-5</t>
  </si>
  <si>
    <t>85-01-8</t>
  </si>
  <si>
    <t>108-95-2</t>
  </si>
  <si>
    <t>1610-18-0</t>
  </si>
  <si>
    <t>129-00-0</t>
  </si>
  <si>
    <t>21145-77-7</t>
  </si>
  <si>
    <t>78-51-3</t>
  </si>
  <si>
    <t>115-96-8</t>
  </si>
  <si>
    <t>13674-87-8</t>
  </si>
  <si>
    <t>126-73-8</t>
  </si>
  <si>
    <t>77-93-0</t>
  </si>
  <si>
    <t>115-86-6</t>
  </si>
  <si>
    <t>76-57-3</t>
  </si>
  <si>
    <t>882-09-7</t>
  </si>
  <si>
    <t>375-73-5</t>
  </si>
  <si>
    <t>375-22-4</t>
  </si>
  <si>
    <t>335-77-3</t>
  </si>
  <si>
    <t>335-76-2</t>
  </si>
  <si>
    <t>307-55-1</t>
  </si>
  <si>
    <t>375-85-9</t>
  </si>
  <si>
    <t>67905-19-5</t>
  </si>
  <si>
    <t>355-46-4</t>
  </si>
  <si>
    <t>307-24-4</t>
  </si>
  <si>
    <t>375-95-1</t>
  </si>
  <si>
    <t>16517-11-6</t>
  </si>
  <si>
    <t>1763-23-1</t>
  </si>
  <si>
    <t>335-67-1</t>
  </si>
  <si>
    <t>2706-90-3</t>
  </si>
  <si>
    <t>376-06-7</t>
  </si>
  <si>
    <t>72629-94-8</t>
  </si>
  <si>
    <t>2058-94-8</t>
  </si>
  <si>
    <t>7429-90-5</t>
  </si>
  <si>
    <t>7664-41-7</t>
  </si>
  <si>
    <t>7440-36-0</t>
  </si>
  <si>
    <t>7440-38-2</t>
  </si>
  <si>
    <t>7440-39-3</t>
  </si>
  <si>
    <t>7440-41-7</t>
  </si>
  <si>
    <t>7440-69-9</t>
  </si>
  <si>
    <t>15541-45-4</t>
  </si>
  <si>
    <t>10035-10-6</t>
  </si>
  <si>
    <t>7440-43-9</t>
  </si>
  <si>
    <t>7440-70-2</t>
  </si>
  <si>
    <t>14866-68-3</t>
  </si>
  <si>
    <t>16887-00-6</t>
  </si>
  <si>
    <t>14998-27-7</t>
  </si>
  <si>
    <t>7440-47-3</t>
  </si>
  <si>
    <t>7440-50-8</t>
  </si>
  <si>
    <t>16984-48-8</t>
  </si>
  <si>
    <t>7439-89-6</t>
  </si>
  <si>
    <t>7439-92-1</t>
  </si>
  <si>
    <t>7439-93-2</t>
  </si>
  <si>
    <t>7439-95-4</t>
  </si>
  <si>
    <t>7439-96-5</t>
  </si>
  <si>
    <t>7440-02-0</t>
  </si>
  <si>
    <t>14797-55-8</t>
  </si>
  <si>
    <t>14797-65-0</t>
  </si>
  <si>
    <t>14797-73-0</t>
  </si>
  <si>
    <t>14265-44-2</t>
  </si>
  <si>
    <t>7723-14-0</t>
  </si>
  <si>
    <t>7440-09-7</t>
  </si>
  <si>
    <t>7782-49-2</t>
  </si>
  <si>
    <t>7440-21-3</t>
  </si>
  <si>
    <t>7440-23-5</t>
  </si>
  <si>
    <t>7440-24-6</t>
  </si>
  <si>
    <t>14808-79-8</t>
  </si>
  <si>
    <t>7704-34-9</t>
  </si>
  <si>
    <t>7440-28-0</t>
  </si>
  <si>
    <t>7440-31-5</t>
  </si>
  <si>
    <t>7440-61-1</t>
  </si>
  <si>
    <t>7440-62-2</t>
  </si>
  <si>
    <t>7440-66-6</t>
  </si>
  <si>
    <t>isolates</t>
  </si>
  <si>
    <t xml:space="preserve">Paenibacillus cookii </t>
  </si>
  <si>
    <t xml:space="preserve">M. lentiflavum </t>
  </si>
  <si>
    <t xml:space="preserve">M. fortuitum </t>
  </si>
  <si>
    <t xml:space="preserve">M. mucogenicum </t>
  </si>
  <si>
    <t xml:space="preserve">M. triplex </t>
  </si>
  <si>
    <t xml:space="preserve">Blastomonas natatoria </t>
  </si>
  <si>
    <t xml:space="preserve">M. phocaicum or M. mucogenicum </t>
  </si>
  <si>
    <t>DWTP 1A Source</t>
  </si>
  <si>
    <t>DWTP 2 Source</t>
  </si>
  <si>
    <t>DWTP 3 Source</t>
  </si>
  <si>
    <t>DWTP 4 Source</t>
  </si>
  <si>
    <t>DWTP 5 Source</t>
  </si>
  <si>
    <t>DWTP 6 Source</t>
  </si>
  <si>
    <t>DWTP 7 Source</t>
  </si>
  <si>
    <t>DWTP 8 Source</t>
  </si>
  <si>
    <t xml:space="preserve">DWTP 9 Source </t>
  </si>
  <si>
    <t>Maximum Conc</t>
  </si>
  <si>
    <t>total</t>
  </si>
  <si>
    <t>Total</t>
  </si>
  <si>
    <t>pharm</t>
  </si>
  <si>
    <t>Pharms</t>
  </si>
  <si>
    <t>AWI</t>
  </si>
  <si>
    <t>AWIS</t>
  </si>
  <si>
    <t>DWTP 1A Treated</t>
  </si>
  <si>
    <t>DWTP 2 Treated</t>
  </si>
  <si>
    <t>DWTP 3 Treated</t>
  </si>
  <si>
    <t>DWTP 4 Treated</t>
  </si>
  <si>
    <t>DWTP 5 Treated</t>
  </si>
  <si>
    <t>DWTP 6 Treated</t>
  </si>
  <si>
    <t>DWTP 7 Treated</t>
  </si>
  <si>
    <t>DWTP 8 Treated</t>
  </si>
  <si>
    <t>DWTP 9 Treated</t>
  </si>
  <si>
    <t>DWTP 1</t>
  </si>
  <si>
    <t>DWTP 2</t>
  </si>
  <si>
    <t>DWTP 3</t>
  </si>
  <si>
    <t>DWTP 4</t>
  </si>
  <si>
    <t>DWTP 5</t>
  </si>
  <si>
    <t>DWTP 6</t>
  </si>
  <si>
    <t>DWTP 7</t>
  </si>
  <si>
    <t>DWTP 8</t>
  </si>
  <si>
    <t>DWTP 9</t>
  </si>
  <si>
    <t>DWTP 10</t>
  </si>
  <si>
    <t>DWTP 11</t>
  </si>
  <si>
    <t>DWTP 12</t>
  </si>
  <si>
    <t>DWTP 13</t>
  </si>
  <si>
    <t>DWTP 14</t>
  </si>
  <si>
    <t>DWTP 15</t>
  </si>
  <si>
    <t>DWTP 16</t>
  </si>
  <si>
    <t>DWTP 17</t>
  </si>
  <si>
    <t>DWTP 18</t>
  </si>
  <si>
    <t>DWTP 19</t>
  </si>
  <si>
    <t>DWTP 20</t>
  </si>
  <si>
    <t>DWTP 21</t>
  </si>
  <si>
    <t>DWTP 22</t>
  </si>
  <si>
    <t>DWTP 23</t>
  </si>
  <si>
    <t>DWTP 24</t>
  </si>
  <si>
    <t>DWTP 25</t>
  </si>
  <si>
    <t>DWTP 26</t>
  </si>
  <si>
    <t>DWTP 27</t>
  </si>
  <si>
    <t>DWTP 28</t>
  </si>
  <si>
    <t>DWTP 29</t>
  </si>
  <si>
    <t>Source</t>
  </si>
  <si>
    <t>Treated</t>
  </si>
  <si>
    <t>Analytes</t>
  </si>
  <si>
    <t xml:space="preserve">all </t>
  </si>
  <si>
    <t>pharms</t>
  </si>
  <si>
    <t>awi</t>
  </si>
  <si>
    <t>inorganic</t>
  </si>
  <si>
    <t>Microorganism</t>
  </si>
  <si>
    <t>Source Water</t>
  </si>
  <si>
    <t>Treated Drinking Water</t>
  </si>
  <si>
    <t xml:space="preserve">DWTP 4
</t>
  </si>
  <si>
    <t xml:space="preserve">DWTP 3
</t>
  </si>
  <si>
    <t xml:space="preserve">DWTP 26
</t>
  </si>
  <si>
    <t xml:space="preserve">DWTP 27
</t>
  </si>
  <si>
    <t xml:space="preserve">DWTP 21
</t>
  </si>
  <si>
    <t xml:space="preserve">DWTP 22
</t>
  </si>
  <si>
    <t xml:space="preserve">DWTP 1
</t>
  </si>
  <si>
    <t xml:space="preserve">DWTP 10
</t>
  </si>
  <si>
    <t xml:space="preserve">DWTP 2
</t>
  </si>
  <si>
    <t xml:space="preserve">DWTP 17
</t>
  </si>
  <si>
    <t xml:space="preserve">DWTP 20
</t>
  </si>
  <si>
    <t xml:space="preserve">DWTP 19
</t>
  </si>
  <si>
    <t xml:space="preserve">DWTP 18
</t>
  </si>
  <si>
    <t xml:space="preserve">DWTP 28
</t>
  </si>
  <si>
    <t xml:space="preserve">DWTP 25
</t>
  </si>
  <si>
    <t xml:space="preserve">DWTP 24
</t>
  </si>
  <si>
    <t xml:space="preserve">DWTP 11
</t>
  </si>
  <si>
    <t xml:space="preserve">DWTP 23
</t>
  </si>
  <si>
    <t xml:space="preserve">DWTP 16
</t>
  </si>
  <si>
    <t xml:space="preserve">DWTP 12
</t>
  </si>
  <si>
    <t xml:space="preserve">DWTP 15
</t>
  </si>
  <si>
    <t xml:space="preserve">DWTP 14
</t>
  </si>
  <si>
    <t xml:space="preserve">DWTP 5
</t>
  </si>
  <si>
    <t xml:space="preserve">DWTP 13
</t>
  </si>
  <si>
    <t xml:space="preserve">DWTP 29
</t>
  </si>
  <si>
    <t>source</t>
  </si>
  <si>
    <t>treated</t>
  </si>
  <si>
    <t>inorganic ug</t>
  </si>
  <si>
    <t xml:space="preserve">source </t>
  </si>
  <si>
    <t>inorganic mg</t>
  </si>
  <si>
    <t>inorg mg/L</t>
  </si>
  <si>
    <t>inorg ug/L</t>
  </si>
  <si>
    <t>BND</t>
  </si>
  <si>
    <t>P2</t>
  </si>
  <si>
    <t>&lt;RL</t>
  </si>
  <si>
    <t>P1</t>
  </si>
  <si>
    <t>BD</t>
  </si>
  <si>
    <t>&lt;3xLB</t>
  </si>
  <si>
    <t>both nondetect</t>
  </si>
  <si>
    <t>both detect</t>
  </si>
  <si>
    <t>PI only</t>
  </si>
  <si>
    <t>PII only</t>
  </si>
  <si>
    <t>buproP1on</t>
  </si>
  <si>
    <t>carbamazeP1ne</t>
  </si>
  <si>
    <t>dehydronifediP1ne</t>
  </si>
  <si>
    <t>quant number- number of time quantified detection was measured</t>
  </si>
  <si>
    <t>LCMRL- measurement was lower than the lowest concentration minimum reporting level.  More on  LCMRL https://www.epa.gov/dwanalyticalmethods/lowest-concentration-minimum-reporting-level-lcmrl-calculator</t>
  </si>
  <si>
    <t>150- associated laboratory fortified matrix/ matrix spike showed greater than 150% recovery, indicating matrix enhancement</t>
  </si>
  <si>
    <t>matrixenhance-associated laboratory fortified matrix/ matrix spike showed greater than 150% recovery, indicating matrix enhancement</t>
  </si>
  <si>
    <t>positive- analyst was certain analyte was detected, but not certain in concentration</t>
  </si>
  <si>
    <t>n-number of samples</t>
  </si>
  <si>
    <t>quant frequency- frequency of detection of just quantitatively detected analytes</t>
  </si>
  <si>
    <t>ND- not detected</t>
  </si>
  <si>
    <t>blankcorr- contamination measured in either corresponding field blank or lab blank sample. Considered a non-detect.</t>
  </si>
  <si>
    <t>RL- measurement was lower than reporting level</t>
  </si>
  <si>
    <t>qual frequency- frequency of detection of samples at least qualitatively detected (ie all LCMRL, RL, matrixenhance, positive, and quantitatively detected measurements)</t>
  </si>
  <si>
    <t>field blank-contamination measured in corresponding field blank. Considered a non-detect.</t>
  </si>
  <si>
    <t>lablank- contamination measured in corresponding lab blank.  Considered a non-detect.</t>
  </si>
  <si>
    <t>surrogaterecovery- poor recovery in spiked surrogate, no concentration reported.</t>
  </si>
  <si>
    <t>DWTP- drinking water treatment plant</t>
  </si>
  <si>
    <t>pharm- pharmaceutical</t>
  </si>
  <si>
    <t>AWI- anthropogenic waste indicators.  Compounds commonly found in wastewater.</t>
  </si>
  <si>
    <t>Source- source water samples</t>
  </si>
  <si>
    <t>Treated- Drinking water samples collected after treatment was complete for all analytes except viruses.  Viruses collected prior to disinfection.</t>
  </si>
  <si>
    <t>PFAS</t>
  </si>
  <si>
    <t>PFAS- per and polyflurinated substances</t>
  </si>
  <si>
    <t>inorg ug/L- inorganic chemicals measured on the microgram per liter scale</t>
  </si>
  <si>
    <t>inorg mg/L- inorganic chemicals measured on the milligram per liter scale</t>
  </si>
  <si>
    <t>P1- detected in only  Phase I of the project</t>
  </si>
  <si>
    <t>P2- detected in only Phase II of the project</t>
  </si>
  <si>
    <t>BND- both not detected, detected in neither Phase I or Phase II</t>
  </si>
  <si>
    <t>BD- detected in both Phase I and Phase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</si>
</sst>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rgb="FF6A6A6A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ill="1"/>
    <xf numFmtId="2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/>
    <xf numFmtId="0" fontId="1" fillId="0" borderId="0" xfId="1" applyFont="1" applyFill="1" applyBorder="1" applyAlignment="1">
      <alignment horizontal="left" vertical="center" wrapText="1"/>
    </xf>
    <xf numFmtId="2" fontId="1" fillId="0" borderId="0" xfId="1" applyNumberFormat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left" vertical="center"/>
    </xf>
    <xf numFmtId="0" fontId="0" fillId="0" borderId="0" xfId="1" applyFont="1" applyFill="1" applyBorder="1" applyAlignment="1">
      <alignment horizontal="left" vertical="center" wrapText="1"/>
    </xf>
    <xf numFmtId="0" fontId="0" fillId="0" borderId="0" xfId="1" applyFont="1" applyFill="1" applyAlignment="1">
      <alignment horizontal="left"/>
    </xf>
    <xf numFmtId="0" fontId="1" fillId="0" borderId="0" xfId="1" applyFont="1" applyFill="1" applyAlignment="1">
      <alignment horizontal="center"/>
    </xf>
    <xf numFmtId="2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2" fontId="1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center"/>
    </xf>
    <xf numFmtId="2" fontId="1" fillId="0" borderId="0" xfId="1" applyNumberFormat="1" applyFont="1" applyFill="1" applyBorder="1" applyAlignment="1">
      <alignment horizontal="left" vertical="center"/>
    </xf>
    <xf numFmtId="2" fontId="1" fillId="0" borderId="0" xfId="1" applyNumberFormat="1" applyFont="1" applyFill="1" applyAlignment="1">
      <alignment horizontal="center"/>
    </xf>
    <xf numFmtId="2" fontId="1" fillId="0" borderId="0" xfId="1" applyNumberFormat="1" applyFont="1" applyFill="1" applyBorder="1" applyAlignment="1">
      <alignment horizontal="left"/>
    </xf>
    <xf numFmtId="2" fontId="1" fillId="0" borderId="0" xfId="0" applyNumberFormat="1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left"/>
    </xf>
    <xf numFmtId="2" fontId="0" fillId="0" borderId="0" xfId="0" applyNumberFormat="1" applyFill="1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2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Fill="1" applyAlignment="1">
      <alignment horizontal="right" wrapText="1"/>
    </xf>
    <xf numFmtId="0" fontId="6" fillId="0" borderId="0" xfId="0" applyFont="1"/>
    <xf numFmtId="165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0" borderId="0" xfId="0" applyFont="1" applyAlignment="1">
      <alignment vertical="center" wrapText="1"/>
    </xf>
    <xf numFmtId="0" fontId="0" fillId="0" borderId="0" xfId="0" applyFont="1"/>
    <xf numFmtId="2" fontId="0" fillId="0" borderId="0" xfId="0" applyNumberFormat="1" applyFont="1"/>
    <xf numFmtId="1" fontId="0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Phase I</a:t>
            </a:r>
            <a:r>
              <a:rPr lang="en-US" baseline="0"/>
              <a:t> - All Analytes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010083719772181"/>
          <c:y val="0.18984001292889952"/>
          <c:w val="0.74192814830952458"/>
          <c:h val="0.661351900221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'[1]PI and PII overlap final'!$B$31</c:f>
              <c:strCache>
                <c:ptCount val="1"/>
                <c:pt idx="0">
                  <c:v>Source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'[1]PI and PII overlap final'!$A$32:$A$40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'[1]PI and PII overlap final'!$B$32:$B$40</c:f>
              <c:numCache>
                <c:formatCode>General</c:formatCode>
                <c:ptCount val="9"/>
                <c:pt idx="0">
                  <c:v>6</c:v>
                </c:pt>
                <c:pt idx="1">
                  <c:v>14</c:v>
                </c:pt>
                <c:pt idx="2">
                  <c:v>8</c:v>
                </c:pt>
                <c:pt idx="3">
                  <c:v>9</c:v>
                </c:pt>
                <c:pt idx="4">
                  <c:v>8</c:v>
                </c:pt>
                <c:pt idx="5">
                  <c:v>11</c:v>
                </c:pt>
                <c:pt idx="6">
                  <c:v>2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ser>
          <c:idx val="1"/>
          <c:order val="1"/>
          <c:tx>
            <c:strRef>
              <c:f>'[1]PI and PII overlap final'!$C$31</c:f>
              <c:strCache>
                <c:ptCount val="1"/>
                <c:pt idx="0">
                  <c:v>Treated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'[1]PI and PII overlap final'!$A$32:$A$40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'[1]PI and PII overlap final'!$C$32:$C$40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11</c:v>
                </c:pt>
                <c:pt idx="4">
                  <c:v>7</c:v>
                </c:pt>
                <c:pt idx="5">
                  <c:v>9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63762112"/>
        <c:axId val="563762504"/>
      </c:barChart>
      <c:catAx>
        <c:axId val="56376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62504"/>
        <c:crosses val="autoZero"/>
        <c:auto val="1"/>
        <c:lblAlgn val="ctr"/>
        <c:lblOffset val="100"/>
        <c:noMultiLvlLbl val="0"/>
      </c:catAx>
      <c:valAx>
        <c:axId val="563762504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Qual Detections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6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386395450568676"/>
          <c:y val="0.18113371245261004"/>
          <c:w val="0.46386231365348107"/>
          <c:h val="0.112782773938198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Inorganics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089940699301031E-2"/>
          <c:y val="0.31235610384925516"/>
          <c:w val="0.91586039052032608"/>
          <c:h val="0.492278015320629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'[1]graph of qual freq final'!$R$3</c:f>
              <c:strCache>
                <c:ptCount val="1"/>
                <c:pt idx="0">
                  <c:v>Source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'[1]graph of qual freq final'!$Q$4:$Q$28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'[1]graph of qual freq final'!$R$4:$R$28</c:f>
              <c:numCache>
                <c:formatCode>General</c:formatCode>
                <c:ptCount val="25"/>
                <c:pt idx="0">
                  <c:v>24</c:v>
                </c:pt>
                <c:pt idx="1">
                  <c:v>28</c:v>
                </c:pt>
                <c:pt idx="2">
                  <c:v>25</c:v>
                </c:pt>
                <c:pt idx="3">
                  <c:v>24</c:v>
                </c:pt>
                <c:pt idx="4">
                  <c:v>29</c:v>
                </c:pt>
                <c:pt idx="5">
                  <c:v>26</c:v>
                </c:pt>
                <c:pt idx="6">
                  <c:v>28</c:v>
                </c:pt>
                <c:pt idx="7">
                  <c:v>25</c:v>
                </c:pt>
                <c:pt idx="8">
                  <c:v>23</c:v>
                </c:pt>
                <c:pt idx="9">
                  <c:v>24</c:v>
                </c:pt>
                <c:pt idx="10">
                  <c:v>27</c:v>
                </c:pt>
                <c:pt idx="11">
                  <c:v>27</c:v>
                </c:pt>
                <c:pt idx="12">
                  <c:v>26</c:v>
                </c:pt>
                <c:pt idx="13">
                  <c:v>25</c:v>
                </c:pt>
                <c:pt idx="14">
                  <c:v>25</c:v>
                </c:pt>
                <c:pt idx="15">
                  <c:v>28</c:v>
                </c:pt>
                <c:pt idx="16">
                  <c:v>23</c:v>
                </c:pt>
                <c:pt idx="17">
                  <c:v>23</c:v>
                </c:pt>
                <c:pt idx="18">
                  <c:v>26</c:v>
                </c:pt>
                <c:pt idx="19">
                  <c:v>24</c:v>
                </c:pt>
                <c:pt idx="20">
                  <c:v>26</c:v>
                </c:pt>
                <c:pt idx="21">
                  <c:v>21</c:v>
                </c:pt>
                <c:pt idx="22">
                  <c:v>23</c:v>
                </c:pt>
                <c:pt idx="23">
                  <c:v>18</c:v>
                </c:pt>
                <c:pt idx="24">
                  <c:v>13</c:v>
                </c:pt>
              </c:numCache>
            </c:numRef>
          </c:val>
        </c:ser>
        <c:ser>
          <c:idx val="1"/>
          <c:order val="1"/>
          <c:tx>
            <c:strRef>
              <c:f>'[1]graph of qual freq final'!$S$3</c:f>
              <c:strCache>
                <c:ptCount val="1"/>
                <c:pt idx="0">
                  <c:v>Treated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'[1]graph of qual freq final'!$Q$4:$Q$28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'[1]graph of qual freq final'!$S$4:$S$28</c:f>
              <c:numCache>
                <c:formatCode>General</c:formatCode>
                <c:ptCount val="25"/>
                <c:pt idx="0">
                  <c:v>24</c:v>
                </c:pt>
                <c:pt idx="1">
                  <c:v>23</c:v>
                </c:pt>
                <c:pt idx="2">
                  <c:v>21</c:v>
                </c:pt>
                <c:pt idx="3">
                  <c:v>22</c:v>
                </c:pt>
                <c:pt idx="4">
                  <c:v>25</c:v>
                </c:pt>
                <c:pt idx="5">
                  <c:v>21</c:v>
                </c:pt>
                <c:pt idx="6">
                  <c:v>21</c:v>
                </c:pt>
                <c:pt idx="7">
                  <c:v>22</c:v>
                </c:pt>
                <c:pt idx="8">
                  <c:v>21</c:v>
                </c:pt>
                <c:pt idx="9">
                  <c:v>20</c:v>
                </c:pt>
                <c:pt idx="10">
                  <c:v>23</c:v>
                </c:pt>
                <c:pt idx="11">
                  <c:v>19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24</c:v>
                </c:pt>
                <c:pt idx="16">
                  <c:v>22</c:v>
                </c:pt>
                <c:pt idx="17">
                  <c:v>20</c:v>
                </c:pt>
                <c:pt idx="18">
                  <c:v>22</c:v>
                </c:pt>
                <c:pt idx="19">
                  <c:v>21</c:v>
                </c:pt>
                <c:pt idx="20">
                  <c:v>23</c:v>
                </c:pt>
                <c:pt idx="21">
                  <c:v>21</c:v>
                </c:pt>
                <c:pt idx="22">
                  <c:v>23</c:v>
                </c:pt>
                <c:pt idx="23">
                  <c:v>23</c:v>
                </c:pt>
                <c:pt idx="24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63772696"/>
        <c:axId val="563773088"/>
      </c:barChart>
      <c:catAx>
        <c:axId val="56377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73088"/>
        <c:crosses val="autoZero"/>
        <c:auto val="1"/>
        <c:lblAlgn val="ctr"/>
        <c:lblOffset val="100"/>
        <c:noMultiLvlLbl val="0"/>
      </c:catAx>
      <c:valAx>
        <c:axId val="56377308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# Qualitative Detections</a:t>
                </a:r>
              </a:p>
            </c:rich>
          </c:tx>
          <c:layout>
            <c:manualLayout>
              <c:xMode val="edge"/>
              <c:yMode val="edge"/>
              <c:x val="0"/>
              <c:y val="0.17502281118703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72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Microorganisms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088659715636387E-2"/>
          <c:y val="0.24913511463664767"/>
          <c:w val="0.91789183879110636"/>
          <c:h val="0.442261199875390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'[1]graph of qual freq final'!$V$3</c:f>
              <c:strCache>
                <c:ptCount val="1"/>
                <c:pt idx="0">
                  <c:v>Source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'[1]graph of qual freq final'!$U$4:$U$28</c:f>
              <c:strCache>
                <c:ptCount val="25"/>
                <c:pt idx="0">
                  <c:v>DWTP 4
</c:v>
                </c:pt>
                <c:pt idx="1">
                  <c:v>DWTP 3
</c:v>
                </c:pt>
                <c:pt idx="2">
                  <c:v>DWTP 26
</c:v>
                </c:pt>
                <c:pt idx="3">
                  <c:v>DWTP 27
</c:v>
                </c:pt>
                <c:pt idx="4">
                  <c:v>DWTP 21
</c:v>
                </c:pt>
                <c:pt idx="5">
                  <c:v>DWTP 22
</c:v>
                </c:pt>
                <c:pt idx="6">
                  <c:v>DWTP 1
</c:v>
                </c:pt>
                <c:pt idx="7">
                  <c:v>DWTP 10
</c:v>
                </c:pt>
                <c:pt idx="8">
                  <c:v>DWTP 2
</c:v>
                </c:pt>
                <c:pt idx="9">
                  <c:v>DWTP 17
</c:v>
                </c:pt>
                <c:pt idx="10">
                  <c:v>DWTP 20
</c:v>
                </c:pt>
                <c:pt idx="11">
                  <c:v>DWTP 19
</c:v>
                </c:pt>
                <c:pt idx="12">
                  <c:v>DWTP 18
</c:v>
                </c:pt>
                <c:pt idx="13">
                  <c:v>DWTP 28
</c:v>
                </c:pt>
                <c:pt idx="14">
                  <c:v>DWTP 25
</c:v>
                </c:pt>
                <c:pt idx="15">
                  <c:v>DWTP 24
</c:v>
                </c:pt>
                <c:pt idx="16">
                  <c:v>DWTP 11
</c:v>
                </c:pt>
                <c:pt idx="17">
                  <c:v>DWTP 23
</c:v>
                </c:pt>
                <c:pt idx="18">
                  <c:v>DWTP 16
</c:v>
                </c:pt>
                <c:pt idx="19">
                  <c:v>DWTP 12
</c:v>
                </c:pt>
                <c:pt idx="20">
                  <c:v>DWTP 15
</c:v>
                </c:pt>
                <c:pt idx="21">
                  <c:v>DWTP 14
</c:v>
                </c:pt>
                <c:pt idx="22">
                  <c:v>DWTP 5
</c:v>
                </c:pt>
                <c:pt idx="23">
                  <c:v>DWTP 13
</c:v>
                </c:pt>
                <c:pt idx="24">
                  <c:v>DWTP 29
</c:v>
                </c:pt>
              </c:strCache>
            </c:strRef>
          </c:cat>
          <c:val>
            <c:numRef>
              <c:f>'[1]graph of qual freq final'!$V$4:$V$28</c:f>
              <c:numCache>
                <c:formatCode>General</c:formatCode>
                <c:ptCount val="25"/>
                <c:pt idx="0">
                  <c:v>8</c:v>
                </c:pt>
                <c:pt idx="1">
                  <c:v>7</c:v>
                </c:pt>
                <c:pt idx="2">
                  <c:v>11</c:v>
                </c:pt>
                <c:pt idx="3">
                  <c:v>7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8</c:v>
                </c:pt>
                <c:pt idx="8">
                  <c:v>2</c:v>
                </c:pt>
                <c:pt idx="9">
                  <c:v>5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5</c:v>
                </c:pt>
                <c:pt idx="16">
                  <c:v>8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'[1]graph of qual freq final'!$W$3</c:f>
              <c:strCache>
                <c:ptCount val="1"/>
                <c:pt idx="0">
                  <c:v>Treated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'[1]graph of qual freq final'!$U$4:$U$28</c:f>
              <c:strCache>
                <c:ptCount val="25"/>
                <c:pt idx="0">
                  <c:v>DWTP 4
</c:v>
                </c:pt>
                <c:pt idx="1">
                  <c:v>DWTP 3
</c:v>
                </c:pt>
                <c:pt idx="2">
                  <c:v>DWTP 26
</c:v>
                </c:pt>
                <c:pt idx="3">
                  <c:v>DWTP 27
</c:v>
                </c:pt>
                <c:pt idx="4">
                  <c:v>DWTP 21
</c:v>
                </c:pt>
                <c:pt idx="5">
                  <c:v>DWTP 22
</c:v>
                </c:pt>
                <c:pt idx="6">
                  <c:v>DWTP 1
</c:v>
                </c:pt>
                <c:pt idx="7">
                  <c:v>DWTP 10
</c:v>
                </c:pt>
                <c:pt idx="8">
                  <c:v>DWTP 2
</c:v>
                </c:pt>
                <c:pt idx="9">
                  <c:v>DWTP 17
</c:v>
                </c:pt>
                <c:pt idx="10">
                  <c:v>DWTP 20
</c:v>
                </c:pt>
                <c:pt idx="11">
                  <c:v>DWTP 19
</c:v>
                </c:pt>
                <c:pt idx="12">
                  <c:v>DWTP 18
</c:v>
                </c:pt>
                <c:pt idx="13">
                  <c:v>DWTP 28
</c:v>
                </c:pt>
                <c:pt idx="14">
                  <c:v>DWTP 25
</c:v>
                </c:pt>
                <c:pt idx="15">
                  <c:v>DWTP 24
</c:v>
                </c:pt>
                <c:pt idx="16">
                  <c:v>DWTP 11
</c:v>
                </c:pt>
                <c:pt idx="17">
                  <c:v>DWTP 23
</c:v>
                </c:pt>
                <c:pt idx="18">
                  <c:v>DWTP 16
</c:v>
                </c:pt>
                <c:pt idx="19">
                  <c:v>DWTP 12
</c:v>
                </c:pt>
                <c:pt idx="20">
                  <c:v>DWTP 15
</c:v>
                </c:pt>
                <c:pt idx="21">
                  <c:v>DWTP 14
</c:v>
                </c:pt>
                <c:pt idx="22">
                  <c:v>DWTP 5
</c:v>
                </c:pt>
                <c:pt idx="23">
                  <c:v>DWTP 13
</c:v>
                </c:pt>
                <c:pt idx="24">
                  <c:v>DWTP 29
</c:v>
                </c:pt>
              </c:strCache>
            </c:strRef>
          </c:cat>
          <c:val>
            <c:numRef>
              <c:f>'[1]graph of qual freq final'!$W$4:$W$28</c:f>
              <c:numCache>
                <c:formatCode>General</c:formatCode>
                <c:ptCount val="2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329006512"/>
        <c:axId val="328974760"/>
      </c:barChart>
      <c:catAx>
        <c:axId val="32900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974760"/>
        <c:crosses val="autoZero"/>
        <c:auto val="1"/>
        <c:lblAlgn val="ctr"/>
        <c:lblOffset val="100"/>
        <c:noMultiLvlLbl val="0"/>
      </c:catAx>
      <c:valAx>
        <c:axId val="328974760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# Qualitative Detections</a:t>
                </a:r>
              </a:p>
            </c:rich>
          </c:tx>
          <c:layout>
            <c:manualLayout>
              <c:xMode val="edge"/>
              <c:yMode val="edge"/>
              <c:x val="4.270705299818287E-3"/>
              <c:y val="0.16181355922342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006512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Analytes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263687795088382E-2"/>
          <c:y val="0.18626487214933996"/>
          <c:w val="0.92481382052635719"/>
          <c:h val="0.54385632908566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'[1]graph of qual freq final'!$B$3</c:f>
              <c:strCache>
                <c:ptCount val="1"/>
                <c:pt idx="0">
                  <c:v>Source Water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'[1]graph of qual freq final'!$A$4:$A$28</c:f>
              <c:strCache>
                <c:ptCount val="25"/>
                <c:pt idx="0">
                  <c:v>DWTP 4
</c:v>
                </c:pt>
                <c:pt idx="1">
                  <c:v>DWTP 3
</c:v>
                </c:pt>
                <c:pt idx="2">
                  <c:v>DWTP 26
</c:v>
                </c:pt>
                <c:pt idx="3">
                  <c:v>DWTP 27
</c:v>
                </c:pt>
                <c:pt idx="4">
                  <c:v>DWTP 21
</c:v>
                </c:pt>
                <c:pt idx="5">
                  <c:v>DWTP 22
</c:v>
                </c:pt>
                <c:pt idx="6">
                  <c:v>DWTP 1
</c:v>
                </c:pt>
                <c:pt idx="7">
                  <c:v>DWTP 10
</c:v>
                </c:pt>
                <c:pt idx="8">
                  <c:v>DWTP 2
</c:v>
                </c:pt>
                <c:pt idx="9">
                  <c:v>DWTP 17
</c:v>
                </c:pt>
                <c:pt idx="10">
                  <c:v>DWTP 20
</c:v>
                </c:pt>
                <c:pt idx="11">
                  <c:v>DWTP 19
</c:v>
                </c:pt>
                <c:pt idx="12">
                  <c:v>DWTP 18
</c:v>
                </c:pt>
                <c:pt idx="13">
                  <c:v>DWTP 28
</c:v>
                </c:pt>
                <c:pt idx="14">
                  <c:v>DWTP 25
</c:v>
                </c:pt>
                <c:pt idx="15">
                  <c:v>DWTP 24
</c:v>
                </c:pt>
                <c:pt idx="16">
                  <c:v>DWTP 11
</c:v>
                </c:pt>
                <c:pt idx="17">
                  <c:v>DWTP 23
</c:v>
                </c:pt>
                <c:pt idx="18">
                  <c:v>DWTP 16
</c:v>
                </c:pt>
                <c:pt idx="19">
                  <c:v>DWTP 12
</c:v>
                </c:pt>
                <c:pt idx="20">
                  <c:v>DWTP 15
</c:v>
                </c:pt>
                <c:pt idx="21">
                  <c:v>DWTP 14
</c:v>
                </c:pt>
                <c:pt idx="22">
                  <c:v>DWTP 5
</c:v>
                </c:pt>
                <c:pt idx="23">
                  <c:v>DWTP 13
</c:v>
                </c:pt>
                <c:pt idx="24">
                  <c:v>DWTP 29
</c:v>
                </c:pt>
              </c:strCache>
            </c:strRef>
          </c:cat>
          <c:val>
            <c:numRef>
              <c:f>'[1]graph of qual freq final'!$B$4:$B$28</c:f>
              <c:numCache>
                <c:formatCode>General</c:formatCode>
                <c:ptCount val="25"/>
                <c:pt idx="0">
                  <c:v>104</c:v>
                </c:pt>
                <c:pt idx="1">
                  <c:v>91</c:v>
                </c:pt>
                <c:pt idx="2">
                  <c:v>80</c:v>
                </c:pt>
                <c:pt idx="3">
                  <c:v>73</c:v>
                </c:pt>
                <c:pt idx="4">
                  <c:v>66</c:v>
                </c:pt>
                <c:pt idx="5">
                  <c:v>65</c:v>
                </c:pt>
                <c:pt idx="6">
                  <c:v>63</c:v>
                </c:pt>
                <c:pt idx="7">
                  <c:v>62</c:v>
                </c:pt>
                <c:pt idx="8">
                  <c:v>58</c:v>
                </c:pt>
                <c:pt idx="9">
                  <c:v>55</c:v>
                </c:pt>
                <c:pt idx="10">
                  <c:v>54</c:v>
                </c:pt>
                <c:pt idx="11">
                  <c:v>54</c:v>
                </c:pt>
                <c:pt idx="12">
                  <c:v>53</c:v>
                </c:pt>
                <c:pt idx="13">
                  <c:v>53</c:v>
                </c:pt>
                <c:pt idx="14">
                  <c:v>47</c:v>
                </c:pt>
                <c:pt idx="15">
                  <c:v>47</c:v>
                </c:pt>
                <c:pt idx="16">
                  <c:v>46</c:v>
                </c:pt>
                <c:pt idx="17">
                  <c:v>45</c:v>
                </c:pt>
                <c:pt idx="18">
                  <c:v>44</c:v>
                </c:pt>
                <c:pt idx="19">
                  <c:v>43</c:v>
                </c:pt>
                <c:pt idx="20">
                  <c:v>43</c:v>
                </c:pt>
                <c:pt idx="21">
                  <c:v>34</c:v>
                </c:pt>
                <c:pt idx="22">
                  <c:v>34</c:v>
                </c:pt>
                <c:pt idx="23">
                  <c:v>31</c:v>
                </c:pt>
                <c:pt idx="24">
                  <c:v>30</c:v>
                </c:pt>
              </c:numCache>
            </c:numRef>
          </c:val>
        </c:ser>
        <c:ser>
          <c:idx val="1"/>
          <c:order val="1"/>
          <c:tx>
            <c:strRef>
              <c:f>'[1]graph of qual freq final'!$C$3</c:f>
              <c:strCache>
                <c:ptCount val="1"/>
                <c:pt idx="0">
                  <c:v>Treated Drinking Water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'[1]graph of qual freq final'!$A$4:$A$28</c:f>
              <c:strCache>
                <c:ptCount val="25"/>
                <c:pt idx="0">
                  <c:v>DWTP 4
</c:v>
                </c:pt>
                <c:pt idx="1">
                  <c:v>DWTP 3
</c:v>
                </c:pt>
                <c:pt idx="2">
                  <c:v>DWTP 26
</c:v>
                </c:pt>
                <c:pt idx="3">
                  <c:v>DWTP 27
</c:v>
                </c:pt>
                <c:pt idx="4">
                  <c:v>DWTP 21
</c:v>
                </c:pt>
                <c:pt idx="5">
                  <c:v>DWTP 22
</c:v>
                </c:pt>
                <c:pt idx="6">
                  <c:v>DWTP 1
</c:v>
                </c:pt>
                <c:pt idx="7">
                  <c:v>DWTP 10
</c:v>
                </c:pt>
                <c:pt idx="8">
                  <c:v>DWTP 2
</c:v>
                </c:pt>
                <c:pt idx="9">
                  <c:v>DWTP 17
</c:v>
                </c:pt>
                <c:pt idx="10">
                  <c:v>DWTP 20
</c:v>
                </c:pt>
                <c:pt idx="11">
                  <c:v>DWTP 19
</c:v>
                </c:pt>
                <c:pt idx="12">
                  <c:v>DWTP 18
</c:v>
                </c:pt>
                <c:pt idx="13">
                  <c:v>DWTP 28
</c:v>
                </c:pt>
                <c:pt idx="14">
                  <c:v>DWTP 25
</c:v>
                </c:pt>
                <c:pt idx="15">
                  <c:v>DWTP 24
</c:v>
                </c:pt>
                <c:pt idx="16">
                  <c:v>DWTP 11
</c:v>
                </c:pt>
                <c:pt idx="17">
                  <c:v>DWTP 23
</c:v>
                </c:pt>
                <c:pt idx="18">
                  <c:v>DWTP 16
</c:v>
                </c:pt>
                <c:pt idx="19">
                  <c:v>DWTP 12
</c:v>
                </c:pt>
                <c:pt idx="20">
                  <c:v>DWTP 15
</c:v>
                </c:pt>
                <c:pt idx="21">
                  <c:v>DWTP 14
</c:v>
                </c:pt>
                <c:pt idx="22">
                  <c:v>DWTP 5
</c:v>
                </c:pt>
                <c:pt idx="23">
                  <c:v>DWTP 13
</c:v>
                </c:pt>
                <c:pt idx="24">
                  <c:v>DWTP 29
</c:v>
                </c:pt>
              </c:strCache>
            </c:strRef>
          </c:cat>
          <c:val>
            <c:numRef>
              <c:f>'[1]graph of qual freq final'!$C$4:$C$28</c:f>
              <c:numCache>
                <c:formatCode>General</c:formatCode>
                <c:ptCount val="25"/>
                <c:pt idx="0">
                  <c:v>73</c:v>
                </c:pt>
                <c:pt idx="1">
                  <c:v>47</c:v>
                </c:pt>
                <c:pt idx="2">
                  <c:v>57</c:v>
                </c:pt>
                <c:pt idx="3">
                  <c:v>52</c:v>
                </c:pt>
                <c:pt idx="4">
                  <c:v>45</c:v>
                </c:pt>
                <c:pt idx="5">
                  <c:v>39</c:v>
                </c:pt>
                <c:pt idx="6">
                  <c:v>40</c:v>
                </c:pt>
                <c:pt idx="7">
                  <c:v>49</c:v>
                </c:pt>
                <c:pt idx="8">
                  <c:v>32</c:v>
                </c:pt>
                <c:pt idx="9">
                  <c:v>40</c:v>
                </c:pt>
                <c:pt idx="10">
                  <c:v>46</c:v>
                </c:pt>
                <c:pt idx="11">
                  <c:v>34</c:v>
                </c:pt>
                <c:pt idx="12">
                  <c:v>38</c:v>
                </c:pt>
                <c:pt idx="13">
                  <c:v>36</c:v>
                </c:pt>
                <c:pt idx="14">
                  <c:v>46</c:v>
                </c:pt>
                <c:pt idx="15">
                  <c:v>40</c:v>
                </c:pt>
                <c:pt idx="16">
                  <c:v>31</c:v>
                </c:pt>
                <c:pt idx="17">
                  <c:v>40</c:v>
                </c:pt>
                <c:pt idx="18">
                  <c:v>37</c:v>
                </c:pt>
                <c:pt idx="19">
                  <c:v>37</c:v>
                </c:pt>
                <c:pt idx="20">
                  <c:v>37</c:v>
                </c:pt>
                <c:pt idx="21">
                  <c:v>33</c:v>
                </c:pt>
                <c:pt idx="22">
                  <c:v>30</c:v>
                </c:pt>
                <c:pt idx="23">
                  <c:v>33</c:v>
                </c:pt>
                <c:pt idx="24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63773872"/>
        <c:axId val="563774264"/>
      </c:barChart>
      <c:catAx>
        <c:axId val="56377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74264"/>
        <c:crosses val="autoZero"/>
        <c:auto val="1"/>
        <c:lblAlgn val="ctr"/>
        <c:lblOffset val="100"/>
        <c:noMultiLvlLbl val="0"/>
      </c:catAx>
      <c:valAx>
        <c:axId val="563774264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7387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24889453012382"/>
          <c:y val="0.19538291760313165"/>
          <c:w val="0.22697555092630203"/>
          <c:h val="0.150996306178242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Pharmaceuticals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770434678571163E-2"/>
          <c:y val="0.19727195214478391"/>
          <c:w val="0.88313554822741169"/>
          <c:h val="0.627171265403380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'[1]quant conc ranked by qual final'!$C$27</c:f>
              <c:strCache>
                <c:ptCount val="1"/>
                <c:pt idx="0">
                  <c:v>Source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'[1]quant conc ranked by qual final'!$B$28:$B$52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'[1]quant conc ranked by qual final'!$C$28:$C$52</c:f>
              <c:numCache>
                <c:formatCode>General</c:formatCode>
                <c:ptCount val="25"/>
                <c:pt idx="0">
                  <c:v>807.03198888512179</c:v>
                </c:pt>
                <c:pt idx="1">
                  <c:v>465.98019713693373</c:v>
                </c:pt>
                <c:pt idx="2">
                  <c:v>94.883505805515256</c:v>
                </c:pt>
                <c:pt idx="3">
                  <c:v>400.11954999999995</c:v>
                </c:pt>
                <c:pt idx="4">
                  <c:v>119.20000000000002</c:v>
                </c:pt>
                <c:pt idx="5">
                  <c:v>135.97055976675057</c:v>
                </c:pt>
                <c:pt idx="6">
                  <c:v>79.000634547181662</c:v>
                </c:pt>
                <c:pt idx="7">
                  <c:v>1.1463481633100419</c:v>
                </c:pt>
                <c:pt idx="8">
                  <c:v>81.083410531114851</c:v>
                </c:pt>
                <c:pt idx="9">
                  <c:v>17.600000000000001</c:v>
                </c:pt>
                <c:pt idx="10">
                  <c:v>0</c:v>
                </c:pt>
                <c:pt idx="11">
                  <c:v>0</c:v>
                </c:pt>
                <c:pt idx="12">
                  <c:v>120.1365209289426</c:v>
                </c:pt>
                <c:pt idx="13">
                  <c:v>42.6</c:v>
                </c:pt>
                <c:pt idx="14">
                  <c:v>0.131490603110024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0.108187410539588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27.411499999999997</c:v>
                </c:pt>
                <c:pt idx="23">
                  <c:v>0</c:v>
                </c:pt>
                <c:pt idx="24">
                  <c:v>29.704650000000001</c:v>
                </c:pt>
              </c:numCache>
            </c:numRef>
          </c:val>
        </c:ser>
        <c:ser>
          <c:idx val="1"/>
          <c:order val="1"/>
          <c:tx>
            <c:strRef>
              <c:f>'[1]quant conc ranked by qual final'!$D$27</c:f>
              <c:strCache>
                <c:ptCount val="1"/>
                <c:pt idx="0">
                  <c:v>Treated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'[1]quant conc ranked by qual final'!$B$28:$B$52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'[1]quant conc ranked by qual final'!$D$28:$D$52</c:f>
              <c:numCache>
                <c:formatCode>General</c:formatCode>
                <c:ptCount val="25"/>
                <c:pt idx="0">
                  <c:v>45.380511326394497</c:v>
                </c:pt>
                <c:pt idx="1">
                  <c:v>6.1458351743994539</c:v>
                </c:pt>
                <c:pt idx="2">
                  <c:v>19.988833279019747</c:v>
                </c:pt>
                <c:pt idx="3">
                  <c:v>13.8459</c:v>
                </c:pt>
                <c:pt idx="4">
                  <c:v>48.9</c:v>
                </c:pt>
                <c:pt idx="5">
                  <c:v>0.6869005938150694</c:v>
                </c:pt>
                <c:pt idx="6">
                  <c:v>0.19885542527866801</c:v>
                </c:pt>
                <c:pt idx="7">
                  <c:v>0</c:v>
                </c:pt>
                <c:pt idx="8">
                  <c:v>0</c:v>
                </c:pt>
                <c:pt idx="9">
                  <c:v>27.730486300875853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26.5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91.715872607581389</c:v>
                </c:pt>
                <c:pt idx="22">
                  <c:v>17.2</c:v>
                </c:pt>
                <c:pt idx="23">
                  <c:v>2.2000000000000002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63775048"/>
        <c:axId val="563775440"/>
      </c:barChart>
      <c:catAx>
        <c:axId val="56377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75440"/>
        <c:crosses val="autoZero"/>
        <c:auto val="1"/>
        <c:lblAlgn val="ctr"/>
        <c:lblOffset val="100"/>
        <c:noMultiLvlLbl val="0"/>
      </c:catAx>
      <c:valAx>
        <c:axId val="563775440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Sum</a:t>
                </a:r>
                <a:r>
                  <a:rPr lang="en-US" baseline="0"/>
                  <a:t> Conc (ng/L)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540286096716543E-2"/>
              <c:y val="0.172050289032464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7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PFASs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653662610355519E-2"/>
          <c:y val="0.3120083088640026"/>
          <c:w val="0.88051300405631117"/>
          <c:h val="0.492843341747736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'[1]quant conc ranked by qual final'!$G$27</c:f>
              <c:strCache>
                <c:ptCount val="1"/>
                <c:pt idx="0">
                  <c:v>source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'[1]quant conc ranked by qual final'!$F$28:$F$52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'[1]quant conc ranked by qual final'!$G$28:$G$52</c:f>
              <c:numCache>
                <c:formatCode>General</c:formatCode>
                <c:ptCount val="25"/>
                <c:pt idx="0">
                  <c:v>38.954000000000001</c:v>
                </c:pt>
                <c:pt idx="1">
                  <c:v>17.942300000000003</c:v>
                </c:pt>
                <c:pt idx="2">
                  <c:v>21.393999999999998</c:v>
                </c:pt>
                <c:pt idx="3">
                  <c:v>6.9440000000000008</c:v>
                </c:pt>
                <c:pt idx="4">
                  <c:v>34.270999999999994</c:v>
                </c:pt>
                <c:pt idx="5">
                  <c:v>1101.7350000000001</c:v>
                </c:pt>
                <c:pt idx="6">
                  <c:v>56.267000000000003</c:v>
                </c:pt>
                <c:pt idx="7">
                  <c:v>77.753999999999991</c:v>
                </c:pt>
                <c:pt idx="8">
                  <c:v>46.319999999999993</c:v>
                </c:pt>
                <c:pt idx="9">
                  <c:v>34.42</c:v>
                </c:pt>
                <c:pt idx="10">
                  <c:v>1.9836999999999998</c:v>
                </c:pt>
                <c:pt idx="11">
                  <c:v>18.805000000000003</c:v>
                </c:pt>
                <c:pt idx="12">
                  <c:v>44.610999999999997</c:v>
                </c:pt>
                <c:pt idx="13">
                  <c:v>9.2579999999999991</c:v>
                </c:pt>
                <c:pt idx="14">
                  <c:v>17.581999999999997</c:v>
                </c:pt>
                <c:pt idx="15">
                  <c:v>92.995999999999995</c:v>
                </c:pt>
                <c:pt idx="16">
                  <c:v>1.5009999999999999</c:v>
                </c:pt>
                <c:pt idx="17">
                  <c:v>138.26999999999998</c:v>
                </c:pt>
                <c:pt idx="18">
                  <c:v>30.494</c:v>
                </c:pt>
                <c:pt idx="19">
                  <c:v>41.394999999999996</c:v>
                </c:pt>
                <c:pt idx="20">
                  <c:v>1.494</c:v>
                </c:pt>
                <c:pt idx="21">
                  <c:v>2.6890000000000005</c:v>
                </c:pt>
                <c:pt idx="22">
                  <c:v>0.12</c:v>
                </c:pt>
                <c:pt idx="23">
                  <c:v>3.2519999999999998</c:v>
                </c:pt>
                <c:pt idx="24">
                  <c:v>1.4216000000000002</c:v>
                </c:pt>
              </c:numCache>
            </c:numRef>
          </c:val>
        </c:ser>
        <c:ser>
          <c:idx val="1"/>
          <c:order val="1"/>
          <c:tx>
            <c:strRef>
              <c:f>'[1]quant conc ranked by qual final'!$H$27</c:f>
              <c:strCache>
                <c:ptCount val="1"/>
                <c:pt idx="0">
                  <c:v>treated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'[1]quant conc ranked by qual final'!$F$28:$F$52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'[1]quant conc ranked by qual final'!$H$28:$H$52</c:f>
              <c:numCache>
                <c:formatCode>General</c:formatCode>
                <c:ptCount val="25"/>
                <c:pt idx="0">
                  <c:v>38.552</c:v>
                </c:pt>
                <c:pt idx="1">
                  <c:v>14.854000000000003</c:v>
                </c:pt>
                <c:pt idx="2">
                  <c:v>23.278999999999996</c:v>
                </c:pt>
                <c:pt idx="3">
                  <c:v>5.7119999999999997</c:v>
                </c:pt>
                <c:pt idx="4">
                  <c:v>32.156999999999996</c:v>
                </c:pt>
                <c:pt idx="5">
                  <c:v>1094.8499999999999</c:v>
                </c:pt>
                <c:pt idx="6">
                  <c:v>55.166699999999992</c:v>
                </c:pt>
                <c:pt idx="7">
                  <c:v>76.19</c:v>
                </c:pt>
                <c:pt idx="8">
                  <c:v>6.3120000000000003</c:v>
                </c:pt>
                <c:pt idx="9">
                  <c:v>34.515999999999998</c:v>
                </c:pt>
                <c:pt idx="10">
                  <c:v>2.3410000000000002</c:v>
                </c:pt>
                <c:pt idx="11">
                  <c:v>19.451000000000001</c:v>
                </c:pt>
                <c:pt idx="12">
                  <c:v>24.761999999999997</c:v>
                </c:pt>
                <c:pt idx="13">
                  <c:v>9.6270000000000007</c:v>
                </c:pt>
                <c:pt idx="14">
                  <c:v>16.131999999999998</c:v>
                </c:pt>
                <c:pt idx="15">
                  <c:v>85.86699999999999</c:v>
                </c:pt>
                <c:pt idx="16">
                  <c:v>2.7030000000000003</c:v>
                </c:pt>
                <c:pt idx="17">
                  <c:v>151.78699999999998</c:v>
                </c:pt>
                <c:pt idx="18">
                  <c:v>33.583000000000006</c:v>
                </c:pt>
                <c:pt idx="19">
                  <c:v>44.727000000000004</c:v>
                </c:pt>
                <c:pt idx="20">
                  <c:v>1.6133999999999999</c:v>
                </c:pt>
                <c:pt idx="21">
                  <c:v>2.7670000000000003</c:v>
                </c:pt>
                <c:pt idx="22">
                  <c:v>0.15</c:v>
                </c:pt>
                <c:pt idx="23">
                  <c:v>2.9069000000000003</c:v>
                </c:pt>
                <c:pt idx="24">
                  <c:v>1.3722000000000001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63776224"/>
        <c:axId val="563776616"/>
      </c:barChart>
      <c:catAx>
        <c:axId val="56377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76616"/>
        <c:crosses val="autoZero"/>
        <c:auto val="1"/>
        <c:lblAlgn val="ctr"/>
        <c:lblOffset val="100"/>
        <c:noMultiLvlLbl val="0"/>
      </c:catAx>
      <c:valAx>
        <c:axId val="56377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Sum Conc (ng/L)</a:t>
                </a:r>
              </a:p>
            </c:rich>
          </c:tx>
          <c:layout>
            <c:manualLayout>
              <c:xMode val="edge"/>
              <c:yMode val="edge"/>
              <c:x val="1.66571224051539E-2"/>
              <c:y val="0.21106197005656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7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AWI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622489770851583E-2"/>
          <c:y val="0.31398931333939478"/>
          <c:w val="0.88257372462518935"/>
          <c:h val="0.489623300546331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'[1]quant conc ranked by qual final'!$K$27</c:f>
              <c:strCache>
                <c:ptCount val="1"/>
                <c:pt idx="0">
                  <c:v>source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'[1]quant conc ranked by qual final'!$J$28:$J$52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'[1]quant conc ranked by qual final'!$K$28:$K$52</c:f>
              <c:numCache>
                <c:formatCode>General</c:formatCode>
                <c:ptCount val="25"/>
                <c:pt idx="0">
                  <c:v>579.49035855728744</c:v>
                </c:pt>
                <c:pt idx="1">
                  <c:v>336.26561314488418</c:v>
                </c:pt>
                <c:pt idx="2">
                  <c:v>335.61085166801456</c:v>
                </c:pt>
                <c:pt idx="3">
                  <c:v>1292.613486966221</c:v>
                </c:pt>
                <c:pt idx="4">
                  <c:v>724.16898895831935</c:v>
                </c:pt>
                <c:pt idx="5">
                  <c:v>524.44910000000004</c:v>
                </c:pt>
                <c:pt idx="6">
                  <c:v>0</c:v>
                </c:pt>
                <c:pt idx="7">
                  <c:v>382.01496606743012</c:v>
                </c:pt>
                <c:pt idx="8">
                  <c:v>947.80062971755956</c:v>
                </c:pt>
                <c:pt idx="9">
                  <c:v>241.37634321489321</c:v>
                </c:pt>
                <c:pt idx="10">
                  <c:v>18</c:v>
                </c:pt>
                <c:pt idx="11">
                  <c:v>8.8000000000000007</c:v>
                </c:pt>
                <c:pt idx="12">
                  <c:v>100.88811403540863</c:v>
                </c:pt>
                <c:pt idx="13">
                  <c:v>180.53354999999999</c:v>
                </c:pt>
                <c:pt idx="14">
                  <c:v>0</c:v>
                </c:pt>
                <c:pt idx="15">
                  <c:v>448.75115</c:v>
                </c:pt>
                <c:pt idx="16">
                  <c:v>0</c:v>
                </c:pt>
                <c:pt idx="17">
                  <c:v>0</c:v>
                </c:pt>
                <c:pt idx="18">
                  <c:v>319.48315470214874</c:v>
                </c:pt>
                <c:pt idx="19">
                  <c:v>28.525677951235295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'[1]quant conc ranked by qual final'!$L$27</c:f>
              <c:strCache>
                <c:ptCount val="1"/>
                <c:pt idx="0">
                  <c:v>treated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'[1]quant conc ranked by qual final'!$J$28:$J$52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'[1]quant conc ranked by qual final'!$L$28:$L$52</c:f>
              <c:numCache>
                <c:formatCode>General</c:formatCode>
                <c:ptCount val="25"/>
                <c:pt idx="0">
                  <c:v>400</c:v>
                </c:pt>
                <c:pt idx="1">
                  <c:v>19</c:v>
                </c:pt>
                <c:pt idx="2">
                  <c:v>136</c:v>
                </c:pt>
                <c:pt idx="3">
                  <c:v>232</c:v>
                </c:pt>
                <c:pt idx="4">
                  <c:v>423.74374999999998</c:v>
                </c:pt>
                <c:pt idx="5">
                  <c:v>0</c:v>
                </c:pt>
                <c:pt idx="6">
                  <c:v>13</c:v>
                </c:pt>
                <c:pt idx="7">
                  <c:v>371.19519082591762</c:v>
                </c:pt>
                <c:pt idx="8">
                  <c:v>3332</c:v>
                </c:pt>
                <c:pt idx="9">
                  <c:v>223.05201642968302</c:v>
                </c:pt>
                <c:pt idx="10">
                  <c:v>236</c:v>
                </c:pt>
                <c:pt idx="11">
                  <c:v>0</c:v>
                </c:pt>
                <c:pt idx="12">
                  <c:v>740</c:v>
                </c:pt>
                <c:pt idx="13">
                  <c:v>0</c:v>
                </c:pt>
                <c:pt idx="14">
                  <c:v>42</c:v>
                </c:pt>
                <c:pt idx="15">
                  <c:v>924.50565000000006</c:v>
                </c:pt>
                <c:pt idx="16">
                  <c:v>0</c:v>
                </c:pt>
                <c:pt idx="17">
                  <c:v>271.89342125974099</c:v>
                </c:pt>
                <c:pt idx="18">
                  <c:v>236.9029236720736</c:v>
                </c:pt>
                <c:pt idx="19">
                  <c:v>250</c:v>
                </c:pt>
                <c:pt idx="20">
                  <c:v>110</c:v>
                </c:pt>
                <c:pt idx="21">
                  <c:v>130</c:v>
                </c:pt>
                <c:pt idx="22">
                  <c:v>0</c:v>
                </c:pt>
                <c:pt idx="23">
                  <c:v>0</c:v>
                </c:pt>
                <c:pt idx="24">
                  <c:v>580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63777400"/>
        <c:axId val="563777792"/>
      </c:barChart>
      <c:catAx>
        <c:axId val="56377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77792"/>
        <c:crosses val="autoZero"/>
        <c:auto val="1"/>
        <c:lblAlgn val="ctr"/>
        <c:lblOffset val="100"/>
        <c:noMultiLvlLbl val="0"/>
      </c:catAx>
      <c:valAx>
        <c:axId val="56377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Sum Conc (ng/L)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0959738048024132E-2"/>
              <c:y val="0.167816966940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77400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Inorganic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839983297404463E-2"/>
          <c:y val="0.30246677343004535"/>
          <c:w val="0.88635623109863626"/>
          <c:h val="0.50835271469648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'[1]quant conc ranked by qual final'!$O$27</c:f>
              <c:strCache>
                <c:ptCount val="1"/>
                <c:pt idx="0">
                  <c:v>source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'[1]quant conc ranked by qual final'!$N$28:$N$52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'[1]quant conc ranked by qual final'!$O$28:$O$52</c:f>
              <c:numCache>
                <c:formatCode>General</c:formatCode>
                <c:ptCount val="25"/>
                <c:pt idx="0">
                  <c:v>347.00000000000006</c:v>
                </c:pt>
                <c:pt idx="1">
                  <c:v>855.82</c:v>
                </c:pt>
                <c:pt idx="2">
                  <c:v>464.53000000000003</c:v>
                </c:pt>
                <c:pt idx="3">
                  <c:v>662.76</c:v>
                </c:pt>
                <c:pt idx="4">
                  <c:v>733.95</c:v>
                </c:pt>
                <c:pt idx="5">
                  <c:v>680.6</c:v>
                </c:pt>
                <c:pt idx="6">
                  <c:v>713.86</c:v>
                </c:pt>
                <c:pt idx="7">
                  <c:v>1255.5999999999999</c:v>
                </c:pt>
                <c:pt idx="8">
                  <c:v>709.21999999999991</c:v>
                </c:pt>
                <c:pt idx="9">
                  <c:v>514.29999999999995</c:v>
                </c:pt>
                <c:pt idx="10">
                  <c:v>2230.77</c:v>
                </c:pt>
                <c:pt idx="11">
                  <c:v>900.9799999999999</c:v>
                </c:pt>
                <c:pt idx="12">
                  <c:v>1597.39</c:v>
                </c:pt>
                <c:pt idx="13">
                  <c:v>1207.5400000000002</c:v>
                </c:pt>
                <c:pt idx="14">
                  <c:v>1512.5</c:v>
                </c:pt>
                <c:pt idx="15">
                  <c:v>3760.9100000000003</c:v>
                </c:pt>
                <c:pt idx="16">
                  <c:v>704.21999999999991</c:v>
                </c:pt>
                <c:pt idx="17">
                  <c:v>248.50000000000003</c:v>
                </c:pt>
                <c:pt idx="18">
                  <c:v>1069.3700000000001</c:v>
                </c:pt>
                <c:pt idx="19">
                  <c:v>1497.71</c:v>
                </c:pt>
                <c:pt idx="20">
                  <c:v>1260.8300000000002</c:v>
                </c:pt>
                <c:pt idx="21">
                  <c:v>220.17000000000002</c:v>
                </c:pt>
                <c:pt idx="22">
                  <c:v>157.80999999999997</c:v>
                </c:pt>
                <c:pt idx="23">
                  <c:v>103.7</c:v>
                </c:pt>
                <c:pt idx="24">
                  <c:v>87.5</c:v>
                </c:pt>
              </c:numCache>
            </c:numRef>
          </c:val>
        </c:ser>
        <c:ser>
          <c:idx val="1"/>
          <c:order val="1"/>
          <c:tx>
            <c:strRef>
              <c:f>'[1]quant conc ranked by qual final'!$P$27</c:f>
              <c:strCache>
                <c:ptCount val="1"/>
                <c:pt idx="0">
                  <c:v>treated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'[1]quant conc ranked by qual final'!$N$28:$N$52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'[1]quant conc ranked by qual final'!$P$28:$P$52</c:f>
              <c:numCache>
                <c:formatCode>General</c:formatCode>
                <c:ptCount val="25"/>
                <c:pt idx="0">
                  <c:v>379.59999999999997</c:v>
                </c:pt>
                <c:pt idx="1">
                  <c:v>420.98</c:v>
                </c:pt>
                <c:pt idx="2">
                  <c:v>193.20000000000002</c:v>
                </c:pt>
                <c:pt idx="3">
                  <c:v>546.22</c:v>
                </c:pt>
                <c:pt idx="4">
                  <c:v>480.24</c:v>
                </c:pt>
                <c:pt idx="5">
                  <c:v>130</c:v>
                </c:pt>
                <c:pt idx="6">
                  <c:v>303.31</c:v>
                </c:pt>
                <c:pt idx="7">
                  <c:v>320.5</c:v>
                </c:pt>
                <c:pt idx="8">
                  <c:v>590.84</c:v>
                </c:pt>
                <c:pt idx="9">
                  <c:v>96.300000000000011</c:v>
                </c:pt>
                <c:pt idx="10">
                  <c:v>376.68999999999994</c:v>
                </c:pt>
                <c:pt idx="11">
                  <c:v>124.78</c:v>
                </c:pt>
                <c:pt idx="12">
                  <c:v>214.41</c:v>
                </c:pt>
                <c:pt idx="13">
                  <c:v>1226.2099999999998</c:v>
                </c:pt>
                <c:pt idx="14">
                  <c:v>777.15000000000009</c:v>
                </c:pt>
                <c:pt idx="15">
                  <c:v>282.27</c:v>
                </c:pt>
                <c:pt idx="16">
                  <c:v>73.850000000000009</c:v>
                </c:pt>
                <c:pt idx="17">
                  <c:v>172.10000000000002</c:v>
                </c:pt>
                <c:pt idx="18">
                  <c:v>218.38000000000002</c:v>
                </c:pt>
                <c:pt idx="19">
                  <c:v>265.74</c:v>
                </c:pt>
                <c:pt idx="20">
                  <c:v>873.29000000000008</c:v>
                </c:pt>
                <c:pt idx="21">
                  <c:v>242.18</c:v>
                </c:pt>
                <c:pt idx="22">
                  <c:v>165.86999999999998</c:v>
                </c:pt>
                <c:pt idx="23">
                  <c:v>137.5</c:v>
                </c:pt>
                <c:pt idx="24">
                  <c:v>125.8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63778576"/>
        <c:axId val="563778968"/>
      </c:barChart>
      <c:catAx>
        <c:axId val="56377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78968"/>
        <c:crosses val="autoZero"/>
        <c:auto val="1"/>
        <c:lblAlgn val="ctr"/>
        <c:lblOffset val="100"/>
        <c:noMultiLvlLbl val="0"/>
      </c:catAx>
      <c:valAx>
        <c:axId val="56377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Sum Conc (ug/L)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0959738048024132E-2"/>
              <c:y val="0.220917360264759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78576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Inorganic 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215868537945091E-2"/>
          <c:y val="0.28668590309683806"/>
          <c:w val="0.89498034585809583"/>
          <c:h val="0.3581962468876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'[1]quant conc ranked by qual final'!$S$27</c:f>
              <c:strCache>
                <c:ptCount val="1"/>
                <c:pt idx="0">
                  <c:v>source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'[1]quant conc ranked by qual final'!$A$28:$A$52</c:f>
              <c:strCache>
                <c:ptCount val="25"/>
                <c:pt idx="0">
                  <c:v>DWTP 4
</c:v>
                </c:pt>
                <c:pt idx="1">
                  <c:v>DWTP 3
</c:v>
                </c:pt>
                <c:pt idx="2">
                  <c:v>DWTP 26
</c:v>
                </c:pt>
                <c:pt idx="3">
                  <c:v>DWTP 27
</c:v>
                </c:pt>
                <c:pt idx="4">
                  <c:v>DWTP 21
</c:v>
                </c:pt>
                <c:pt idx="5">
                  <c:v>DWTP 22
</c:v>
                </c:pt>
                <c:pt idx="6">
                  <c:v>DWTP 1
</c:v>
                </c:pt>
                <c:pt idx="7">
                  <c:v>DWTP 10
</c:v>
                </c:pt>
                <c:pt idx="8">
                  <c:v>DWTP 2
</c:v>
                </c:pt>
                <c:pt idx="9">
                  <c:v>DWTP 17
</c:v>
                </c:pt>
                <c:pt idx="10">
                  <c:v>DWTP 20
</c:v>
                </c:pt>
                <c:pt idx="11">
                  <c:v>DWTP 19
</c:v>
                </c:pt>
                <c:pt idx="12">
                  <c:v>DWTP 18
</c:v>
                </c:pt>
                <c:pt idx="13">
                  <c:v>DWTP 28
</c:v>
                </c:pt>
                <c:pt idx="14">
                  <c:v>DWTP 25
</c:v>
                </c:pt>
                <c:pt idx="15">
                  <c:v>DWTP 24
</c:v>
                </c:pt>
                <c:pt idx="16">
                  <c:v>DWTP 11
</c:v>
                </c:pt>
                <c:pt idx="17">
                  <c:v>DWTP 23
</c:v>
                </c:pt>
                <c:pt idx="18">
                  <c:v>DWTP 16
</c:v>
                </c:pt>
                <c:pt idx="19">
                  <c:v>DWTP 12
</c:v>
                </c:pt>
                <c:pt idx="20">
                  <c:v>DWTP 15
</c:v>
                </c:pt>
                <c:pt idx="21">
                  <c:v>DWTP 14
</c:v>
                </c:pt>
                <c:pt idx="22">
                  <c:v>DWTP 5
</c:v>
                </c:pt>
                <c:pt idx="23">
                  <c:v>DWTP 13
</c:v>
                </c:pt>
                <c:pt idx="24">
                  <c:v>DWTP 29
</c:v>
                </c:pt>
              </c:strCache>
            </c:strRef>
          </c:cat>
          <c:val>
            <c:numRef>
              <c:f>'[1]quant conc ranked by qual final'!$S$28:$S$52</c:f>
              <c:numCache>
                <c:formatCode>General</c:formatCode>
                <c:ptCount val="25"/>
                <c:pt idx="0">
                  <c:v>208.70970000000003</c:v>
                </c:pt>
                <c:pt idx="1">
                  <c:v>219.8655</c:v>
                </c:pt>
                <c:pt idx="2">
                  <c:v>128.26160000000002</c:v>
                </c:pt>
                <c:pt idx="3">
                  <c:v>232.40760000000003</c:v>
                </c:pt>
                <c:pt idx="4">
                  <c:v>203.99</c:v>
                </c:pt>
                <c:pt idx="5">
                  <c:v>109.69049999999999</c:v>
                </c:pt>
                <c:pt idx="6">
                  <c:v>183.76740000000001</c:v>
                </c:pt>
                <c:pt idx="7">
                  <c:v>205.91649999999998</c:v>
                </c:pt>
                <c:pt idx="8">
                  <c:v>236.69420000000002</c:v>
                </c:pt>
                <c:pt idx="9">
                  <c:v>51.091399999999986</c:v>
                </c:pt>
                <c:pt idx="10">
                  <c:v>113.30700000000002</c:v>
                </c:pt>
                <c:pt idx="11">
                  <c:v>119.70099999999998</c:v>
                </c:pt>
                <c:pt idx="12">
                  <c:v>119.7457</c:v>
                </c:pt>
                <c:pt idx="13">
                  <c:v>264.3784</c:v>
                </c:pt>
                <c:pt idx="14">
                  <c:v>312.15100000000001</c:v>
                </c:pt>
                <c:pt idx="15">
                  <c:v>289.17500000000001</c:v>
                </c:pt>
                <c:pt idx="16">
                  <c:v>31.0274</c:v>
                </c:pt>
                <c:pt idx="17">
                  <c:v>37.224499999999999</c:v>
                </c:pt>
                <c:pt idx="18">
                  <c:v>165.29250000000002</c:v>
                </c:pt>
                <c:pt idx="19">
                  <c:v>146.15430000000001</c:v>
                </c:pt>
                <c:pt idx="20">
                  <c:v>495.74210000000005</c:v>
                </c:pt>
                <c:pt idx="21">
                  <c:v>62.913200000000003</c:v>
                </c:pt>
                <c:pt idx="22">
                  <c:v>87.988199999999992</c:v>
                </c:pt>
                <c:pt idx="23">
                  <c:v>35.872699999999995</c:v>
                </c:pt>
                <c:pt idx="24">
                  <c:v>16.853100000000001</c:v>
                </c:pt>
              </c:numCache>
            </c:numRef>
          </c:val>
        </c:ser>
        <c:ser>
          <c:idx val="1"/>
          <c:order val="1"/>
          <c:tx>
            <c:strRef>
              <c:f>'[1]quant conc ranked by qual final'!$T$27</c:f>
              <c:strCache>
                <c:ptCount val="1"/>
                <c:pt idx="0">
                  <c:v>treated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'[1]quant conc ranked by qual final'!$A$28:$A$52</c:f>
              <c:strCache>
                <c:ptCount val="25"/>
                <c:pt idx="0">
                  <c:v>DWTP 4
</c:v>
                </c:pt>
                <c:pt idx="1">
                  <c:v>DWTP 3
</c:v>
                </c:pt>
                <c:pt idx="2">
                  <c:v>DWTP 26
</c:v>
                </c:pt>
                <c:pt idx="3">
                  <c:v>DWTP 27
</c:v>
                </c:pt>
                <c:pt idx="4">
                  <c:v>DWTP 21
</c:v>
                </c:pt>
                <c:pt idx="5">
                  <c:v>DWTP 22
</c:v>
                </c:pt>
                <c:pt idx="6">
                  <c:v>DWTP 1
</c:v>
                </c:pt>
                <c:pt idx="7">
                  <c:v>DWTP 10
</c:v>
                </c:pt>
                <c:pt idx="8">
                  <c:v>DWTP 2
</c:v>
                </c:pt>
                <c:pt idx="9">
                  <c:v>DWTP 17
</c:v>
                </c:pt>
                <c:pt idx="10">
                  <c:v>DWTP 20
</c:v>
                </c:pt>
                <c:pt idx="11">
                  <c:v>DWTP 19
</c:v>
                </c:pt>
                <c:pt idx="12">
                  <c:v>DWTP 18
</c:v>
                </c:pt>
                <c:pt idx="13">
                  <c:v>DWTP 28
</c:v>
                </c:pt>
                <c:pt idx="14">
                  <c:v>DWTP 25
</c:v>
                </c:pt>
                <c:pt idx="15">
                  <c:v>DWTP 24
</c:v>
                </c:pt>
                <c:pt idx="16">
                  <c:v>DWTP 11
</c:v>
                </c:pt>
                <c:pt idx="17">
                  <c:v>DWTP 23
</c:v>
                </c:pt>
                <c:pt idx="18">
                  <c:v>DWTP 16
</c:v>
                </c:pt>
                <c:pt idx="19">
                  <c:v>DWTP 12
</c:v>
                </c:pt>
                <c:pt idx="20">
                  <c:v>DWTP 15
</c:v>
                </c:pt>
                <c:pt idx="21">
                  <c:v>DWTP 14
</c:v>
                </c:pt>
                <c:pt idx="22">
                  <c:v>DWTP 5
</c:v>
                </c:pt>
                <c:pt idx="23">
                  <c:v>DWTP 13
</c:v>
                </c:pt>
                <c:pt idx="24">
                  <c:v>DWTP 29
</c:v>
                </c:pt>
              </c:strCache>
            </c:strRef>
          </c:cat>
          <c:val>
            <c:numRef>
              <c:f>'[1]quant conc ranked by qual final'!$T$28:$T$52</c:f>
              <c:numCache>
                <c:formatCode>General</c:formatCode>
                <c:ptCount val="25"/>
                <c:pt idx="0">
                  <c:v>168.5789</c:v>
                </c:pt>
                <c:pt idx="1">
                  <c:v>266.53859999999997</c:v>
                </c:pt>
                <c:pt idx="2">
                  <c:v>153.08109999999996</c:v>
                </c:pt>
                <c:pt idx="3">
                  <c:v>265.2842</c:v>
                </c:pt>
                <c:pt idx="4">
                  <c:v>230.75280000000001</c:v>
                </c:pt>
                <c:pt idx="5">
                  <c:v>141.68039999999999</c:v>
                </c:pt>
                <c:pt idx="6">
                  <c:v>186.1695</c:v>
                </c:pt>
                <c:pt idx="7">
                  <c:v>232.19710000000003</c:v>
                </c:pt>
                <c:pt idx="8">
                  <c:v>242.98920000000001</c:v>
                </c:pt>
                <c:pt idx="9">
                  <c:v>83.906599999999997</c:v>
                </c:pt>
                <c:pt idx="10">
                  <c:v>189.45159999999998</c:v>
                </c:pt>
                <c:pt idx="11">
                  <c:v>86.323599999999999</c:v>
                </c:pt>
                <c:pt idx="12">
                  <c:v>170.09039999999999</c:v>
                </c:pt>
                <c:pt idx="13">
                  <c:v>258.76729999999998</c:v>
                </c:pt>
                <c:pt idx="14">
                  <c:v>292.61559999999997</c:v>
                </c:pt>
                <c:pt idx="15">
                  <c:v>187.0557</c:v>
                </c:pt>
                <c:pt idx="16">
                  <c:v>56.669200000000004</c:v>
                </c:pt>
                <c:pt idx="17">
                  <c:v>162.57660000000004</c:v>
                </c:pt>
                <c:pt idx="18">
                  <c:v>189.6585</c:v>
                </c:pt>
                <c:pt idx="19">
                  <c:v>251.5521</c:v>
                </c:pt>
                <c:pt idx="20">
                  <c:v>512.87340000000006</c:v>
                </c:pt>
                <c:pt idx="21">
                  <c:v>92.959900000000005</c:v>
                </c:pt>
                <c:pt idx="22">
                  <c:v>88.767000000000024</c:v>
                </c:pt>
                <c:pt idx="23">
                  <c:v>68.807899999999989</c:v>
                </c:pt>
                <c:pt idx="24">
                  <c:v>9.0752000000000006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63779752"/>
        <c:axId val="563780144"/>
      </c:barChart>
      <c:catAx>
        <c:axId val="56377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80144"/>
        <c:crosses val="autoZero"/>
        <c:auto val="1"/>
        <c:lblAlgn val="ctr"/>
        <c:lblOffset val="100"/>
        <c:noMultiLvlLbl val="0"/>
      </c:catAx>
      <c:valAx>
        <c:axId val="56378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Sum Conc (mg/L)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7.1772315745770292E-3"/>
              <c:y val="0.2004086370926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79752"/>
        <c:crosses val="autoZero"/>
        <c:crossBetween val="between"/>
        <c:majorUnit val="3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Pharmaceuticals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300714154916672E-2"/>
          <c:y val="0.43287226596675421"/>
          <c:w val="0.92223416956601356"/>
          <c:h val="0.354562554680664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'[1]normalized concentrations final'!$C$29</c:f>
              <c:strCache>
                <c:ptCount val="1"/>
                <c:pt idx="0">
                  <c:v>Source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'[1]normalized concentrations final'!$B$30:$B$54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'[1]normalized concentrations final'!$C$30:$C$54</c:f>
              <c:numCache>
                <c:formatCode>General</c:formatCode>
                <c:ptCount val="25"/>
                <c:pt idx="0">
                  <c:v>1</c:v>
                </c:pt>
                <c:pt idx="1">
                  <c:v>0.57739990924109996</c:v>
                </c:pt>
                <c:pt idx="2">
                  <c:v>0.11757093536848834</c:v>
                </c:pt>
                <c:pt idx="3">
                  <c:v>0.49579143765137118</c:v>
                </c:pt>
                <c:pt idx="4">
                  <c:v>0.14770170407330374</c:v>
                </c:pt>
                <c:pt idx="5">
                  <c:v>0.16848224313213128</c:v>
                </c:pt>
                <c:pt idx="6">
                  <c:v>9.7890338468884563E-2</c:v>
                </c:pt>
                <c:pt idx="7">
                  <c:v>1.420449473004992E-3</c:v>
                </c:pt>
                <c:pt idx="8">
                  <c:v>0.10047112338524265</c:v>
                </c:pt>
                <c:pt idx="9">
                  <c:v>2.1808305299413976E-2</c:v>
                </c:pt>
                <c:pt idx="10">
                  <c:v>0</c:v>
                </c:pt>
                <c:pt idx="11">
                  <c:v>0</c:v>
                </c:pt>
                <c:pt idx="12">
                  <c:v>0.14886215488794413</c:v>
                </c:pt>
                <c:pt idx="13">
                  <c:v>5.2786011690627008E-2</c:v>
                </c:pt>
                <c:pt idx="14">
                  <c:v>1.6293109185383387E-4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1.3405591355683931E-4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3.3965815949709433E-2</c:v>
                </c:pt>
                <c:pt idx="23">
                  <c:v>0</c:v>
                </c:pt>
                <c:pt idx="24">
                  <c:v>3.6807277046149847E-2</c:v>
                </c:pt>
              </c:numCache>
            </c:numRef>
          </c:val>
        </c:ser>
        <c:ser>
          <c:idx val="1"/>
          <c:order val="1"/>
          <c:tx>
            <c:strRef>
              <c:f>'[1]normalized concentrations final'!$D$29</c:f>
              <c:strCache>
                <c:ptCount val="1"/>
                <c:pt idx="0">
                  <c:v>Treated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'[1]normalized concentrations final'!$B$30:$B$54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'[1]normalized concentrations final'!$D$30:$D$54</c:f>
              <c:numCache>
                <c:formatCode>General</c:formatCode>
                <c:ptCount val="25"/>
                <c:pt idx="0">
                  <c:v>5.6231366230086642E-2</c:v>
                </c:pt>
                <c:pt idx="1">
                  <c:v>7.6153551024534328E-3</c:v>
                </c:pt>
                <c:pt idx="2">
                  <c:v>2.4768328336815269E-2</c:v>
                </c:pt>
                <c:pt idx="3">
                  <c:v>1.7156568996883861E-2</c:v>
                </c:pt>
                <c:pt idx="4">
                  <c:v>6.0592393701212686E-2</c:v>
                </c:pt>
                <c:pt idx="5">
                  <c:v>8.5114419660612404E-4</c:v>
                </c:pt>
                <c:pt idx="6">
                  <c:v>2.4640339914329515E-4</c:v>
                </c:pt>
                <c:pt idx="7">
                  <c:v>0</c:v>
                </c:pt>
                <c:pt idx="8">
                  <c:v>0</c:v>
                </c:pt>
                <c:pt idx="9">
                  <c:v>3.4361074508563488E-2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3.2836368774685813E-2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0.11364589492206216</c:v>
                </c:pt>
                <c:pt idx="22">
                  <c:v>2.1312661997154564E-2</c:v>
                </c:pt>
                <c:pt idx="23">
                  <c:v>2.726038162426747E-3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63780536"/>
        <c:axId val="563780928"/>
      </c:barChart>
      <c:catAx>
        <c:axId val="56378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80928"/>
        <c:crosses val="autoZero"/>
        <c:auto val="1"/>
        <c:lblAlgn val="ctr"/>
        <c:lblOffset val="100"/>
        <c:noMultiLvlLbl val="0"/>
      </c:catAx>
      <c:valAx>
        <c:axId val="563780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80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61776231459441"/>
          <c:y val="0.26407436570428694"/>
          <c:w val="0.16375418421534518"/>
          <c:h val="0.14306255356985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PFASs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'[1]normalized concentrations final'!$G$29</c:f>
              <c:strCache>
                <c:ptCount val="1"/>
                <c:pt idx="0">
                  <c:v>source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'[1]normalized concentrations final'!$F$30:$F$54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'[1]normalized concentrations final'!$G$30:$G$54</c:f>
              <c:numCache>
                <c:formatCode>General</c:formatCode>
                <c:ptCount val="25"/>
                <c:pt idx="0">
                  <c:v>3.5356959704466132E-2</c:v>
                </c:pt>
                <c:pt idx="1">
                  <c:v>1.6285495150830283E-2</c:v>
                </c:pt>
                <c:pt idx="2">
                  <c:v>1.9418462697472619E-2</c:v>
                </c:pt>
                <c:pt idx="3">
                  <c:v>6.302786060168734E-3</c:v>
                </c:pt>
                <c:pt idx="4">
                  <c:v>3.1106391282840238E-2</c:v>
                </c:pt>
                <c:pt idx="5">
                  <c:v>1</c:v>
                </c:pt>
                <c:pt idx="6">
                  <c:v>5.1071264868593626E-2</c:v>
                </c:pt>
                <c:pt idx="7">
                  <c:v>7.0574139879372069E-2</c:v>
                </c:pt>
                <c:pt idx="8">
                  <c:v>4.2042777982001109E-2</c:v>
                </c:pt>
                <c:pt idx="9">
                  <c:v>3.1241632515986148E-2</c:v>
                </c:pt>
                <c:pt idx="10">
                  <c:v>1.8005237194062089E-3</c:v>
                </c:pt>
                <c:pt idx="11">
                  <c:v>1.7068532814152226E-2</c:v>
                </c:pt>
                <c:pt idx="12">
                  <c:v>4.04915882675961E-2</c:v>
                </c:pt>
                <c:pt idx="13">
                  <c:v>8.4031096407030711E-3</c:v>
                </c:pt>
                <c:pt idx="14">
                  <c:v>1.5958465511216394E-2</c:v>
                </c:pt>
                <c:pt idx="15">
                  <c:v>8.4408682668699803E-2</c:v>
                </c:pt>
                <c:pt idx="16">
                  <c:v>1.362396583570459E-3</c:v>
                </c:pt>
                <c:pt idx="17">
                  <c:v>0.12550204904083101</c:v>
                </c:pt>
                <c:pt idx="18">
                  <c:v>2.7678162171484066E-2</c:v>
                </c:pt>
                <c:pt idx="19">
                  <c:v>3.7572556013923487E-2</c:v>
                </c:pt>
                <c:pt idx="20">
                  <c:v>1.3560429685904503E-3</c:v>
                </c:pt>
                <c:pt idx="21">
                  <c:v>2.4406958116062394E-3</c:v>
                </c:pt>
                <c:pt idx="22">
                  <c:v>1.0891911394300806E-4</c:v>
                </c:pt>
                <c:pt idx="23">
                  <c:v>2.9517079878555183E-3</c:v>
                </c:pt>
                <c:pt idx="24">
                  <c:v>1.2903284365115024E-3</c:v>
                </c:pt>
              </c:numCache>
            </c:numRef>
          </c:val>
        </c:ser>
        <c:ser>
          <c:idx val="1"/>
          <c:order val="1"/>
          <c:tx>
            <c:strRef>
              <c:f>'[1]normalized concentrations final'!$H$29</c:f>
              <c:strCache>
                <c:ptCount val="1"/>
                <c:pt idx="0">
                  <c:v>treated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'[1]normalized concentrations final'!$F$30:$F$54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'[1]normalized concentrations final'!$H$30:$H$54</c:f>
              <c:numCache>
                <c:formatCode>General</c:formatCode>
                <c:ptCount val="25"/>
                <c:pt idx="0">
                  <c:v>3.4992080672757053E-2</c:v>
                </c:pt>
                <c:pt idx="1">
                  <c:v>1.3482370987578684E-2</c:v>
                </c:pt>
                <c:pt idx="2">
                  <c:v>2.1129400445660702E-2</c:v>
                </c:pt>
                <c:pt idx="3">
                  <c:v>5.1845498236871837E-3</c:v>
                </c:pt>
                <c:pt idx="4">
                  <c:v>2.9187599558877581E-2</c:v>
                </c:pt>
                <c:pt idx="5">
                  <c:v>0.99375076583751976</c:v>
                </c:pt>
                <c:pt idx="6">
                  <c:v>5.0072567359664519E-2</c:v>
                </c:pt>
                <c:pt idx="7">
                  <c:v>6.9154560760981532E-2</c:v>
                </c:pt>
                <c:pt idx="8">
                  <c:v>5.7291453934022246E-3</c:v>
                </c:pt>
                <c:pt idx="9">
                  <c:v>3.1328767807140549E-2</c:v>
                </c:pt>
                <c:pt idx="10">
                  <c:v>2.1248303811715157E-3</c:v>
                </c:pt>
                <c:pt idx="11">
                  <c:v>1.7654880710878749E-2</c:v>
                </c:pt>
                <c:pt idx="12">
                  <c:v>2.2475459162139711E-2</c:v>
                </c:pt>
                <c:pt idx="13">
                  <c:v>8.7380359160778229E-3</c:v>
                </c:pt>
                <c:pt idx="14">
                  <c:v>1.4642359551071715E-2</c:v>
                </c:pt>
                <c:pt idx="15">
                  <c:v>7.7937979641202262E-2</c:v>
                </c:pt>
                <c:pt idx="16">
                  <c:v>2.4534030415662568E-3</c:v>
                </c:pt>
                <c:pt idx="17">
                  <c:v>0.13777087956722803</c:v>
                </c:pt>
                <c:pt idx="18">
                  <c:v>3.048192169623367E-2</c:v>
                </c:pt>
                <c:pt idx="19">
                  <c:v>4.0596876744407685E-2</c:v>
                </c:pt>
                <c:pt idx="20">
                  <c:v>1.4644174869637434E-3</c:v>
                </c:pt>
                <c:pt idx="21">
                  <c:v>2.5114932356691947E-3</c:v>
                </c:pt>
                <c:pt idx="22">
                  <c:v>1.3614889242876007E-4</c:v>
                </c:pt>
                <c:pt idx="23">
                  <c:v>2.6384747693410848E-3</c:v>
                </c:pt>
                <c:pt idx="24">
                  <c:v>1.2454900679382973E-3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63781712"/>
        <c:axId val="563782104"/>
      </c:barChart>
      <c:catAx>
        <c:axId val="56378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82104"/>
        <c:crosses val="autoZero"/>
        <c:auto val="1"/>
        <c:lblAlgn val="ctr"/>
        <c:lblOffset val="100"/>
        <c:noMultiLvlLbl val="0"/>
      </c:catAx>
      <c:valAx>
        <c:axId val="5637821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8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Phase</a:t>
            </a:r>
            <a:r>
              <a:rPr lang="en-US" baseline="0"/>
              <a:t> I-Pharms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010083719772181"/>
          <c:y val="0.24603648424543947"/>
          <c:w val="0.74192814830952458"/>
          <c:h val="0.600077826092633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'[1]PI and PII overlap final'!$F$31</c:f>
              <c:strCache>
                <c:ptCount val="1"/>
                <c:pt idx="0">
                  <c:v>Source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'[1]PI and PII overlap final'!$E$32:$E$40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'[1]PI and PII overlap final'!$F$32:$F$40</c:f>
              <c:numCache>
                <c:formatCode>General</c:formatCode>
                <c:ptCount val="9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</c:ser>
        <c:ser>
          <c:idx val="1"/>
          <c:order val="1"/>
          <c:tx>
            <c:strRef>
              <c:f>'[1]PI and PII overlap final'!$G$31</c:f>
              <c:strCache>
                <c:ptCount val="1"/>
                <c:pt idx="0">
                  <c:v>Treated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'[1]PI and PII overlap final'!$E$32:$E$40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'[1]PI and PII overlap final'!$G$32:$G$40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63763288"/>
        <c:axId val="563763680"/>
      </c:barChart>
      <c:catAx>
        <c:axId val="56376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63680"/>
        <c:crosses val="autoZero"/>
        <c:auto val="1"/>
        <c:lblAlgn val="ctr"/>
        <c:lblOffset val="100"/>
        <c:noMultiLvlLbl val="0"/>
      </c:catAx>
      <c:valAx>
        <c:axId val="56376368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Qual Detections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6328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AWIs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'[1]normalized concentrations final'!$K$29</c:f>
              <c:strCache>
                <c:ptCount val="1"/>
                <c:pt idx="0">
                  <c:v>source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'[1]normalized concentrations final'!$J$30:$J$54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'[1]normalized concentrations final'!$K$30:$K$54</c:f>
              <c:numCache>
                <c:formatCode>General</c:formatCode>
                <c:ptCount val="25"/>
                <c:pt idx="0">
                  <c:v>0.17391667423688098</c:v>
                </c:pt>
                <c:pt idx="1">
                  <c:v>0.10092005196425095</c:v>
                </c:pt>
                <c:pt idx="2">
                  <c:v>0.10072354491837171</c:v>
                </c:pt>
                <c:pt idx="3">
                  <c:v>0.3879392217785777</c:v>
                </c:pt>
                <c:pt idx="4">
                  <c:v>0.21733763174019188</c:v>
                </c:pt>
                <c:pt idx="5">
                  <c:v>0.15739768907563026</c:v>
                </c:pt>
                <c:pt idx="6">
                  <c:v>0</c:v>
                </c:pt>
                <c:pt idx="7">
                  <c:v>0.11465034996021312</c:v>
                </c:pt>
                <c:pt idx="8">
                  <c:v>0.28445397050346927</c:v>
                </c:pt>
                <c:pt idx="9">
                  <c:v>7.2441879716354504E-2</c:v>
                </c:pt>
                <c:pt idx="10">
                  <c:v>5.4021608643457387E-3</c:v>
                </c:pt>
                <c:pt idx="11">
                  <c:v>2.6410564225690276E-3</c:v>
                </c:pt>
                <c:pt idx="12">
                  <c:v>3.0278545628874141E-2</c:v>
                </c:pt>
                <c:pt idx="13">
                  <c:v>5.4181737695078031E-2</c:v>
                </c:pt>
                <c:pt idx="14">
                  <c:v>0</c:v>
                </c:pt>
                <c:pt idx="15">
                  <c:v>0.13467921668667468</c:v>
                </c:pt>
                <c:pt idx="16">
                  <c:v>0</c:v>
                </c:pt>
                <c:pt idx="17">
                  <c:v>0</c:v>
                </c:pt>
                <c:pt idx="18">
                  <c:v>9.5883299730536831E-2</c:v>
                </c:pt>
                <c:pt idx="19">
                  <c:v>8.5611278365051897E-3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'[1]normalized concentrations final'!$L$29</c:f>
              <c:strCache>
                <c:ptCount val="1"/>
                <c:pt idx="0">
                  <c:v>treated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'[1]normalized concentrations final'!$J$30:$J$54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'[1]normalized concentrations final'!$L$30:$L$54</c:f>
              <c:numCache>
                <c:formatCode>General</c:formatCode>
                <c:ptCount val="25"/>
                <c:pt idx="0">
                  <c:v>0.12004801920768307</c:v>
                </c:pt>
                <c:pt idx="1">
                  <c:v>5.7022809123649463E-3</c:v>
                </c:pt>
                <c:pt idx="2">
                  <c:v>4.0816326530612242E-2</c:v>
                </c:pt>
                <c:pt idx="3">
                  <c:v>6.9627851140456179E-2</c:v>
                </c:pt>
                <c:pt idx="4">
                  <c:v>0.12717399459783912</c:v>
                </c:pt>
                <c:pt idx="5">
                  <c:v>0</c:v>
                </c:pt>
                <c:pt idx="6">
                  <c:v>3.9015606242496998E-3</c:v>
                </c:pt>
                <c:pt idx="7">
                  <c:v>0.11140311849517336</c:v>
                </c:pt>
                <c:pt idx="8">
                  <c:v>1</c:v>
                </c:pt>
                <c:pt idx="9">
                  <c:v>6.6942381881657576E-2</c:v>
                </c:pt>
                <c:pt idx="10">
                  <c:v>7.0828331332533009E-2</c:v>
                </c:pt>
                <c:pt idx="11">
                  <c:v>0</c:v>
                </c:pt>
                <c:pt idx="12">
                  <c:v>0.22208883553421369</c:v>
                </c:pt>
                <c:pt idx="13">
                  <c:v>0</c:v>
                </c:pt>
                <c:pt idx="14">
                  <c:v>1.2605042016806723E-2</c:v>
                </c:pt>
                <c:pt idx="15">
                  <c:v>0.27746268007202884</c:v>
                </c:pt>
                <c:pt idx="16">
                  <c:v>0</c:v>
                </c:pt>
                <c:pt idx="17">
                  <c:v>8.1600666644580128E-2</c:v>
                </c:pt>
                <c:pt idx="18">
                  <c:v>7.1099316828353423E-2</c:v>
                </c:pt>
                <c:pt idx="19">
                  <c:v>7.5030012004801916E-2</c:v>
                </c:pt>
                <c:pt idx="20">
                  <c:v>3.3013205282112844E-2</c:v>
                </c:pt>
                <c:pt idx="21">
                  <c:v>3.9015606242496996E-2</c:v>
                </c:pt>
                <c:pt idx="22">
                  <c:v>0</c:v>
                </c:pt>
                <c:pt idx="23">
                  <c:v>0</c:v>
                </c:pt>
                <c:pt idx="24">
                  <c:v>0.17406962785114047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63782888"/>
        <c:axId val="563783280"/>
      </c:barChart>
      <c:catAx>
        <c:axId val="56378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83280"/>
        <c:crosses val="autoZero"/>
        <c:auto val="1"/>
        <c:lblAlgn val="ctr"/>
        <c:lblOffset val="100"/>
        <c:noMultiLvlLbl val="0"/>
      </c:catAx>
      <c:valAx>
        <c:axId val="5637832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82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Inorganic (ug/L)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'[1]normalized concentrations final'!$O$29</c:f>
              <c:strCache>
                <c:ptCount val="1"/>
                <c:pt idx="0">
                  <c:v>source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'[1]normalized concentrations final'!$N$30:$N$54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'[1]normalized concentrations final'!$O$30:$O$54</c:f>
              <c:numCache>
                <c:formatCode>General</c:formatCode>
                <c:ptCount val="25"/>
                <c:pt idx="0">
                  <c:v>9.2264903972708742E-2</c:v>
                </c:pt>
                <c:pt idx="1">
                  <c:v>0.22755662858191236</c:v>
                </c:pt>
                <c:pt idx="2">
                  <c:v>0.12351531943066971</c:v>
                </c:pt>
                <c:pt idx="3">
                  <c:v>0.17622330765692343</c:v>
                </c:pt>
                <c:pt idx="4">
                  <c:v>0.19515223709155496</c:v>
                </c:pt>
                <c:pt idx="5">
                  <c:v>0.18096684047211978</c:v>
                </c:pt>
                <c:pt idx="6">
                  <c:v>0.18981044481255865</c:v>
                </c:pt>
                <c:pt idx="7">
                  <c:v>0.33385537010989358</c:v>
                </c:pt>
                <c:pt idx="8">
                  <c:v>0.18857670085165554</c:v>
                </c:pt>
                <c:pt idx="9">
                  <c:v>0.13674881876992534</c:v>
                </c:pt>
                <c:pt idx="10">
                  <c:v>0.59314633958270735</c:v>
                </c:pt>
                <c:pt idx="11">
                  <c:v>0.23956436075311555</c:v>
                </c:pt>
                <c:pt idx="12">
                  <c:v>0.4247349710575366</c:v>
                </c:pt>
                <c:pt idx="13">
                  <c:v>0.32107654796312596</c:v>
                </c:pt>
                <c:pt idx="14">
                  <c:v>0.40216330622110069</c:v>
                </c:pt>
                <c:pt idx="15">
                  <c:v>1</c:v>
                </c:pt>
                <c:pt idx="16">
                  <c:v>0.18724723537654447</c:v>
                </c:pt>
                <c:pt idx="17">
                  <c:v>6.6074434113020525E-2</c:v>
                </c:pt>
                <c:pt idx="18">
                  <c:v>0.28433809902390644</c:v>
                </c:pt>
                <c:pt idx="19">
                  <c:v>0.39823074734572217</c:v>
                </c:pt>
                <c:pt idx="20">
                  <c:v>0.33524599099685981</c:v>
                </c:pt>
                <c:pt idx="21">
                  <c:v>5.8541682731041156E-2</c:v>
                </c:pt>
                <c:pt idx="22">
                  <c:v>4.1960589325455794E-2</c:v>
                </c:pt>
                <c:pt idx="23">
                  <c:v>2.7573113953803734E-2</c:v>
                </c:pt>
                <c:pt idx="24">
                  <c:v>2.3265645814443844E-2</c:v>
                </c:pt>
              </c:numCache>
            </c:numRef>
          </c:val>
        </c:ser>
        <c:ser>
          <c:idx val="1"/>
          <c:order val="1"/>
          <c:tx>
            <c:strRef>
              <c:f>'[1]normalized concentrations final'!$P$29</c:f>
              <c:strCache>
                <c:ptCount val="1"/>
                <c:pt idx="0">
                  <c:v>treated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'[1]normalized concentrations final'!$N$30:$N$54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'[1]normalized concentrations final'!$P$30:$P$54</c:f>
              <c:numCache>
                <c:formatCode>General</c:formatCode>
                <c:ptCount val="25"/>
                <c:pt idx="0">
                  <c:v>0.10093301887043293</c:v>
                </c:pt>
                <c:pt idx="1">
                  <c:v>0.11193567514245222</c:v>
                </c:pt>
                <c:pt idx="2">
                  <c:v>5.1370545958292012E-2</c:v>
                </c:pt>
                <c:pt idx="3">
                  <c:v>0.14523612636303448</c:v>
                </c:pt>
                <c:pt idx="4">
                  <c:v>0.12769249995346871</c:v>
                </c:pt>
                <c:pt idx="5">
                  <c:v>3.4566102352887998E-2</c:v>
                </c:pt>
                <c:pt idx="6">
                  <c:v>8.0648034651188139E-2</c:v>
                </c:pt>
                <c:pt idx="7">
                  <c:v>8.5218736954620025E-2</c:v>
                </c:pt>
                <c:pt idx="8">
                  <c:v>0.15710027626292572</c:v>
                </c:pt>
                <c:pt idx="9">
                  <c:v>2.5605505050639341E-2</c:v>
                </c:pt>
                <c:pt idx="10">
                  <c:v>0.10015926996391829</c:v>
                </c:pt>
                <c:pt idx="11">
                  <c:v>3.317814039687203E-2</c:v>
                </c:pt>
                <c:pt idx="12">
                  <c:v>5.7010138503713191E-2</c:v>
                </c:pt>
                <c:pt idx="13">
                  <c:v>0.32604077204719062</c:v>
                </c:pt>
                <c:pt idx="14">
                  <c:v>0.20663881879651469</c:v>
                </c:pt>
                <c:pt idx="15">
                  <c:v>7.5053643931920724E-2</c:v>
                </c:pt>
                <c:pt idx="16">
                  <c:v>1.9636205067390607E-2</c:v>
                </c:pt>
                <c:pt idx="17">
                  <c:v>4.5760201653323264E-2</c:v>
                </c:pt>
                <c:pt idx="18">
                  <c:v>5.8065734090951393E-2</c:v>
                </c:pt>
                <c:pt idx="19">
                  <c:v>7.0658431071203509E-2</c:v>
                </c:pt>
                <c:pt idx="20">
                  <c:v>0.23220178095195046</c:v>
                </c:pt>
                <c:pt idx="21">
                  <c:v>6.4393989752480119E-2</c:v>
                </c:pt>
                <c:pt idx="22">
                  <c:v>4.4103687671334851E-2</c:v>
                </c:pt>
                <c:pt idx="23">
                  <c:v>3.6560300565554607E-2</c:v>
                </c:pt>
                <c:pt idx="24">
                  <c:v>3.344935135379469E-2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63784064"/>
        <c:axId val="563784456"/>
      </c:barChart>
      <c:catAx>
        <c:axId val="56378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84456"/>
        <c:crosses val="autoZero"/>
        <c:auto val="1"/>
        <c:lblAlgn val="ctr"/>
        <c:lblOffset val="100"/>
        <c:noMultiLvlLbl val="0"/>
      </c:catAx>
      <c:valAx>
        <c:axId val="5637844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8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Inorganic (mg/L)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'[1]normalized concentrations final'!$S$29</c:f>
              <c:strCache>
                <c:ptCount val="1"/>
                <c:pt idx="0">
                  <c:v>source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'[1]normalized concentrations final'!$R$30:$R$54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'[1]normalized concentrations final'!$S$30:$S$54</c:f>
              <c:numCache>
                <c:formatCode>General</c:formatCode>
                <c:ptCount val="25"/>
                <c:pt idx="0">
                  <c:v>0.40694194707699793</c:v>
                </c:pt>
                <c:pt idx="1">
                  <c:v>0.42869351383791782</c:v>
                </c:pt>
                <c:pt idx="2">
                  <c:v>0.25008432880317055</c:v>
                </c:pt>
                <c:pt idx="3">
                  <c:v>0.45314808683780444</c:v>
                </c:pt>
                <c:pt idx="4">
                  <c:v>0.39773948112731133</c:v>
                </c:pt>
                <c:pt idx="5">
                  <c:v>0.21387441813125807</c:v>
                </c:pt>
                <c:pt idx="6">
                  <c:v>0.35830947754358089</c:v>
                </c:pt>
                <c:pt idx="7">
                  <c:v>0.40149576874136961</c:v>
                </c:pt>
                <c:pt idx="8">
                  <c:v>0.4615060948764354</c:v>
                </c:pt>
                <c:pt idx="9">
                  <c:v>9.9617956400156416E-2</c:v>
                </c:pt>
                <c:pt idx="10">
                  <c:v>0.22092586591544813</c:v>
                </c:pt>
                <c:pt idx="11">
                  <c:v>0.2333928801922657</c:v>
                </c:pt>
                <c:pt idx="12">
                  <c:v>0.23348003620386626</c:v>
                </c:pt>
                <c:pt idx="13">
                  <c:v>0.51548471806102636</c:v>
                </c:pt>
                <c:pt idx="14">
                  <c:v>0.60863168181465443</c:v>
                </c:pt>
                <c:pt idx="15">
                  <c:v>0.56383310189220182</c:v>
                </c:pt>
                <c:pt idx="16">
                  <c:v>6.0497190924699927E-2</c:v>
                </c:pt>
                <c:pt idx="17">
                  <c:v>7.2580289794713454E-2</c:v>
                </c:pt>
                <c:pt idx="18">
                  <c:v>0.32228713752750676</c:v>
                </c:pt>
                <c:pt idx="19">
                  <c:v>0.28497149588962889</c:v>
                </c:pt>
                <c:pt idx="20">
                  <c:v>0.96659740980912634</c:v>
                </c:pt>
                <c:pt idx="21">
                  <c:v>0.12266808923995667</c:v>
                </c:pt>
                <c:pt idx="22">
                  <c:v>0.17155929708969112</c:v>
                </c:pt>
                <c:pt idx="23">
                  <c:v>6.9944551618391582E-2</c:v>
                </c:pt>
                <c:pt idx="24">
                  <c:v>3.2860156132098098E-2</c:v>
                </c:pt>
              </c:numCache>
            </c:numRef>
          </c:val>
        </c:ser>
        <c:ser>
          <c:idx val="1"/>
          <c:order val="1"/>
          <c:tx>
            <c:strRef>
              <c:f>'[1]normalized concentrations final'!$T$29</c:f>
              <c:strCache>
                <c:ptCount val="1"/>
                <c:pt idx="0">
                  <c:v>treated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'[1]normalized concentrations final'!$R$30:$R$54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'[1]normalized concentrations final'!$T$30:$T$54</c:f>
              <c:numCache>
                <c:formatCode>General</c:formatCode>
                <c:ptCount val="25"/>
                <c:pt idx="0">
                  <c:v>0.32869495668911664</c:v>
                </c:pt>
                <c:pt idx="1">
                  <c:v>0.51969667368204309</c:v>
                </c:pt>
                <c:pt idx="2">
                  <c:v>0.29847736302955064</c:v>
                </c:pt>
                <c:pt idx="3">
                  <c:v>0.51725084592026016</c:v>
                </c:pt>
                <c:pt idx="4">
                  <c:v>0.44992155958955948</c:v>
                </c:pt>
                <c:pt idx="5">
                  <c:v>0.27624829051379929</c:v>
                </c:pt>
                <c:pt idx="6">
                  <c:v>0.3629930895226775</c:v>
                </c:pt>
                <c:pt idx="7">
                  <c:v>0.45273765416572592</c:v>
                </c:pt>
                <c:pt idx="8">
                  <c:v>0.47378007906044645</c:v>
                </c:pt>
                <c:pt idx="9">
                  <c:v>0.16360099782909387</c:v>
                </c:pt>
                <c:pt idx="10">
                  <c:v>0.36939252454894317</c:v>
                </c:pt>
                <c:pt idx="11">
                  <c:v>0.16831366181205731</c:v>
                </c:pt>
                <c:pt idx="12">
                  <c:v>0.3316420777525213</c:v>
                </c:pt>
                <c:pt idx="13">
                  <c:v>0.50454420135651401</c:v>
                </c:pt>
                <c:pt idx="14">
                  <c:v>0.57054158004684963</c:v>
                </c:pt>
                <c:pt idx="15">
                  <c:v>0.36472100132313351</c:v>
                </c:pt>
                <c:pt idx="16">
                  <c:v>0.11049354480072469</c:v>
                </c:pt>
                <c:pt idx="17">
                  <c:v>0.31699167864818106</c:v>
                </c:pt>
                <c:pt idx="18">
                  <c:v>0.36979593794491972</c:v>
                </c:pt>
                <c:pt idx="19">
                  <c:v>0.49047601220886083</c:v>
                </c:pt>
                <c:pt idx="20">
                  <c:v>1</c:v>
                </c:pt>
                <c:pt idx="21">
                  <c:v>0.18125311236652164</c:v>
                </c:pt>
                <c:pt idx="22">
                  <c:v>0.17307780048643587</c:v>
                </c:pt>
                <c:pt idx="23">
                  <c:v>0.1341615689173975</c:v>
                </c:pt>
                <c:pt idx="24">
                  <c:v>1.769481513371526E-2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63785240"/>
        <c:axId val="563785632"/>
      </c:barChart>
      <c:catAx>
        <c:axId val="563785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85632"/>
        <c:crosses val="autoZero"/>
        <c:auto val="1"/>
        <c:lblAlgn val="ctr"/>
        <c:lblOffset val="100"/>
        <c:noMultiLvlLbl val="0"/>
      </c:catAx>
      <c:valAx>
        <c:axId val="5637856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8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Summed </a:t>
            </a:r>
            <a:r>
              <a:rPr lang="en-US" baseline="0"/>
              <a:t>Normalized  Concentrations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'[1]normalized concentrations final'!$X$29</c:f>
              <c:strCache>
                <c:ptCount val="1"/>
                <c:pt idx="0">
                  <c:v>Source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'[1]normalized concentrations final'!$W$30:$W$54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'[1]normalized concentrations final'!$X$30:$X$54</c:f>
              <c:numCache>
                <c:formatCode>General</c:formatCode>
                <c:ptCount val="25"/>
                <c:pt idx="0">
                  <c:v>1.7084804849910538</c:v>
                </c:pt>
                <c:pt idx="1">
                  <c:v>1.3508555987760114</c:v>
                </c:pt>
                <c:pt idx="2">
                  <c:v>0.61131259121817294</c:v>
                </c:pt>
                <c:pt idx="3">
                  <c:v>1.5194048399848454</c:v>
                </c:pt>
                <c:pt idx="4">
                  <c:v>0.98903744531520221</c:v>
                </c:pt>
                <c:pt idx="5">
                  <c:v>1.7207211908111395</c:v>
                </c:pt>
                <c:pt idx="6">
                  <c:v>0.6970815256936177</c:v>
                </c:pt>
                <c:pt idx="7">
                  <c:v>0.92199607816385343</c:v>
                </c:pt>
                <c:pt idx="8">
                  <c:v>1.0770506675988041</c:v>
                </c:pt>
                <c:pt idx="9">
                  <c:v>0.3618585927018364</c:v>
                </c:pt>
                <c:pt idx="10">
                  <c:v>0.82127489008190746</c:v>
                </c:pt>
                <c:pt idx="11">
                  <c:v>0.49266683018210244</c:v>
                </c:pt>
                <c:pt idx="12">
                  <c:v>0.87784729604581724</c:v>
                </c:pt>
                <c:pt idx="13">
                  <c:v>0.95193212505056046</c:v>
                </c:pt>
                <c:pt idx="14">
                  <c:v>1.0269163846388254</c:v>
                </c:pt>
                <c:pt idx="15">
                  <c:v>1.7829210012475762</c:v>
                </c:pt>
                <c:pt idx="16">
                  <c:v>0.24910682288481487</c:v>
                </c:pt>
                <c:pt idx="17">
                  <c:v>0.26415677294856499</c:v>
                </c:pt>
                <c:pt idx="18">
                  <c:v>0.73032075436699095</c:v>
                </c:pt>
                <c:pt idx="19">
                  <c:v>0.72933592708577977</c:v>
                </c:pt>
                <c:pt idx="20">
                  <c:v>1.3031994437745766</c:v>
                </c:pt>
                <c:pt idx="21">
                  <c:v>0.18365046778260408</c:v>
                </c:pt>
                <c:pt idx="22">
                  <c:v>0.24759462147879935</c:v>
                </c:pt>
                <c:pt idx="23">
                  <c:v>0.10046937356005084</c:v>
                </c:pt>
                <c:pt idx="24">
                  <c:v>9.4223407429203293E-2</c:v>
                </c:pt>
              </c:numCache>
            </c:numRef>
          </c:val>
        </c:ser>
        <c:ser>
          <c:idx val="1"/>
          <c:order val="1"/>
          <c:tx>
            <c:strRef>
              <c:f>'[1]normalized concentrations final'!$Y$29</c:f>
              <c:strCache>
                <c:ptCount val="1"/>
                <c:pt idx="0">
                  <c:v>Treated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'[1]normalized concentrations final'!$W$30:$W$54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'[1]normalized concentrations final'!$Y$30:$Y$54</c:f>
              <c:numCache>
                <c:formatCode>General</c:formatCode>
                <c:ptCount val="25"/>
                <c:pt idx="0">
                  <c:v>0.6408994416700764</c:v>
                </c:pt>
                <c:pt idx="1">
                  <c:v>0.6584323558268923</c:v>
                </c:pt>
                <c:pt idx="2">
                  <c:v>0.43656196430093086</c:v>
                </c:pt>
                <c:pt idx="3">
                  <c:v>0.75445594224432189</c:v>
                </c:pt>
                <c:pt idx="4">
                  <c:v>0.79456804740095754</c:v>
                </c:pt>
                <c:pt idx="5">
                  <c:v>1.3054163029008132</c:v>
                </c:pt>
                <c:pt idx="6">
                  <c:v>0.49786165555692319</c:v>
                </c:pt>
                <c:pt idx="7">
                  <c:v>0.71851407037650084</c:v>
                </c:pt>
                <c:pt idx="8">
                  <c:v>1.6366095007167745</c:v>
                </c:pt>
                <c:pt idx="9">
                  <c:v>0.32183872707709482</c:v>
                </c:pt>
                <c:pt idx="10">
                  <c:v>0.54250495622656603</c:v>
                </c:pt>
                <c:pt idx="11">
                  <c:v>0.2191466829198081</c:v>
                </c:pt>
                <c:pt idx="12">
                  <c:v>0.63321651095258791</c:v>
                </c:pt>
                <c:pt idx="13">
                  <c:v>0.83932300931978243</c:v>
                </c:pt>
                <c:pt idx="14">
                  <c:v>0.80442780041124273</c:v>
                </c:pt>
                <c:pt idx="15">
                  <c:v>0.79517530496828526</c:v>
                </c:pt>
                <c:pt idx="16">
                  <c:v>0.13258315290968156</c:v>
                </c:pt>
                <c:pt idx="17">
                  <c:v>0.61495979528799838</c:v>
                </c:pt>
                <c:pt idx="18">
                  <c:v>0.52944291056045822</c:v>
                </c:pt>
                <c:pt idx="19">
                  <c:v>0.67676133202927391</c:v>
                </c:pt>
                <c:pt idx="20">
                  <c:v>1.2666794037210272</c:v>
                </c:pt>
                <c:pt idx="21">
                  <c:v>0.40082009651923012</c:v>
                </c:pt>
                <c:pt idx="22">
                  <c:v>0.23863029904735406</c:v>
                </c:pt>
                <c:pt idx="23">
                  <c:v>0.17608638241471994</c:v>
                </c:pt>
                <c:pt idx="24">
                  <c:v>0.22645928440658872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63786416"/>
        <c:axId val="563786808"/>
      </c:barChart>
      <c:catAx>
        <c:axId val="56378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86808"/>
        <c:crosses val="autoZero"/>
        <c:auto val="1"/>
        <c:lblAlgn val="ctr"/>
        <c:lblOffset val="100"/>
        <c:noMultiLvlLbl val="0"/>
      </c:catAx>
      <c:valAx>
        <c:axId val="56378680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8641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Phase</a:t>
            </a:r>
            <a:r>
              <a:rPr lang="en-US" baseline="0"/>
              <a:t> I- AWIs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296423884514439"/>
          <c:y val="0.22529987018937811"/>
          <c:w val="0.7397440944881889"/>
          <c:h val="0.52803555490931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'[1]PI and PII overlap final'!$J$31</c:f>
              <c:strCache>
                <c:ptCount val="1"/>
                <c:pt idx="0">
                  <c:v>Source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'[1]PI and PII overlap final'!$I$32:$I$40</c:f>
              <c:strCache>
                <c:ptCount val="9"/>
                <c:pt idx="0">
                  <c:v>DWTP 1</c:v>
                </c:pt>
                <c:pt idx="1">
                  <c:v>DWTP 2</c:v>
                </c:pt>
                <c:pt idx="2">
                  <c:v>DWTP 3</c:v>
                </c:pt>
                <c:pt idx="3">
                  <c:v>DWTP 4</c:v>
                </c:pt>
                <c:pt idx="4">
                  <c:v>DWTP 5</c:v>
                </c:pt>
                <c:pt idx="5">
                  <c:v>DWTP 6</c:v>
                </c:pt>
                <c:pt idx="6">
                  <c:v>DWTP 7</c:v>
                </c:pt>
                <c:pt idx="7">
                  <c:v>DWTP 8</c:v>
                </c:pt>
                <c:pt idx="8">
                  <c:v>DWTP 9</c:v>
                </c:pt>
              </c:strCache>
            </c:strRef>
          </c:cat>
          <c:val>
            <c:numRef>
              <c:f>'[1]PI and PII overlap final'!$J$32:$J$40</c:f>
              <c:numCache>
                <c:formatCode>General</c:formatCode>
                <c:ptCount val="9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'[1]PI and PII overlap final'!$K$31</c:f>
              <c:strCache>
                <c:ptCount val="1"/>
                <c:pt idx="0">
                  <c:v>Treated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'[1]PI and PII overlap final'!$I$32:$I$40</c:f>
              <c:strCache>
                <c:ptCount val="9"/>
                <c:pt idx="0">
                  <c:v>DWTP 1</c:v>
                </c:pt>
                <c:pt idx="1">
                  <c:v>DWTP 2</c:v>
                </c:pt>
                <c:pt idx="2">
                  <c:v>DWTP 3</c:v>
                </c:pt>
                <c:pt idx="3">
                  <c:v>DWTP 4</c:v>
                </c:pt>
                <c:pt idx="4">
                  <c:v>DWTP 5</c:v>
                </c:pt>
                <c:pt idx="5">
                  <c:v>DWTP 6</c:v>
                </c:pt>
                <c:pt idx="6">
                  <c:v>DWTP 7</c:v>
                </c:pt>
                <c:pt idx="7">
                  <c:v>DWTP 8</c:v>
                </c:pt>
                <c:pt idx="8">
                  <c:v>DWTP 9</c:v>
                </c:pt>
              </c:strCache>
            </c:strRef>
          </c:cat>
          <c:val>
            <c:numRef>
              <c:f>'[1]PI and PII overlap final'!$K$32:$K$40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8</c:v>
                </c:pt>
                <c:pt idx="4">
                  <c:v>4</c:v>
                </c:pt>
                <c:pt idx="5">
                  <c:v>7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63764464"/>
        <c:axId val="563764856"/>
      </c:barChart>
      <c:catAx>
        <c:axId val="56376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64856"/>
        <c:crosses val="autoZero"/>
        <c:auto val="1"/>
        <c:lblAlgn val="ctr"/>
        <c:lblOffset val="100"/>
        <c:noMultiLvlLbl val="0"/>
      </c:catAx>
      <c:valAx>
        <c:axId val="563764856"/>
        <c:scaling>
          <c:orientation val="minMax"/>
          <c:max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Qual Detections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64464"/>
        <c:crosses val="autoZero"/>
        <c:crossBetween val="between"/>
        <c:majorUnit val="1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Phase II-</a:t>
            </a:r>
            <a:r>
              <a:rPr lang="en-US" baseline="0"/>
              <a:t> All Analytes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505524915112477E-2"/>
          <c:y val="0.17703133523502895"/>
          <c:w val="0.90186224519291935"/>
          <c:h val="0.65962088260546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'[1]PI and PII overlap final'!$P$30</c:f>
              <c:strCache>
                <c:ptCount val="1"/>
                <c:pt idx="0">
                  <c:v>Source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'[1]PI and PII overlap final'!$O$31:$O$55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</c:numCache>
            </c:numRef>
          </c:cat>
          <c:val>
            <c:numRef>
              <c:f>'[1]PI and PII overlap final'!$P$31:$P$55</c:f>
              <c:numCache>
                <c:formatCode>General</c:formatCode>
                <c:ptCount val="25"/>
                <c:pt idx="0">
                  <c:v>7</c:v>
                </c:pt>
                <c:pt idx="1">
                  <c:v>10</c:v>
                </c:pt>
                <c:pt idx="2">
                  <c:v>22</c:v>
                </c:pt>
                <c:pt idx="3">
                  <c:v>30</c:v>
                </c:pt>
                <c:pt idx="4">
                  <c:v>3</c:v>
                </c:pt>
                <c:pt idx="5">
                  <c:v>9</c:v>
                </c:pt>
                <c:pt idx="6">
                  <c:v>2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9</c:v>
                </c:pt>
                <c:pt idx="13">
                  <c:v>7</c:v>
                </c:pt>
                <c:pt idx="14">
                  <c:v>9</c:v>
                </c:pt>
                <c:pt idx="15">
                  <c:v>6</c:v>
                </c:pt>
                <c:pt idx="16">
                  <c:v>13</c:v>
                </c:pt>
                <c:pt idx="17">
                  <c:v>12</c:v>
                </c:pt>
                <c:pt idx="18">
                  <c:v>4</c:v>
                </c:pt>
                <c:pt idx="19">
                  <c:v>3</c:v>
                </c:pt>
                <c:pt idx="20">
                  <c:v>8</c:v>
                </c:pt>
                <c:pt idx="21">
                  <c:v>20</c:v>
                </c:pt>
                <c:pt idx="22">
                  <c:v>14</c:v>
                </c:pt>
                <c:pt idx="23">
                  <c:v>7</c:v>
                </c:pt>
                <c:pt idx="24">
                  <c:v>4</c:v>
                </c:pt>
              </c:numCache>
            </c:numRef>
          </c:val>
        </c:ser>
        <c:ser>
          <c:idx val="1"/>
          <c:order val="1"/>
          <c:tx>
            <c:strRef>
              <c:f>'[1]PI and PII overlap final'!$Q$30</c:f>
              <c:strCache>
                <c:ptCount val="1"/>
                <c:pt idx="0">
                  <c:v>Treated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'[1]PI and PII overlap final'!$O$31:$O$55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</c:numCache>
            </c:numRef>
          </c:cat>
          <c:val>
            <c:numRef>
              <c:f>'[1]PI and PII overlap final'!$Q$31:$Q$55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19</c:v>
                </c:pt>
                <c:pt idx="4">
                  <c:v>2</c:v>
                </c:pt>
                <c:pt idx="5">
                  <c:v>8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7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16</c:v>
                </c:pt>
                <c:pt idx="22">
                  <c:v>10</c:v>
                </c:pt>
                <c:pt idx="23">
                  <c:v>1</c:v>
                </c:pt>
                <c:pt idx="2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63765640"/>
        <c:axId val="563766032"/>
      </c:barChart>
      <c:catAx>
        <c:axId val="56376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66032"/>
        <c:crosses val="autoZero"/>
        <c:auto val="1"/>
        <c:lblAlgn val="ctr"/>
        <c:lblOffset val="100"/>
        <c:noMultiLvlLbl val="0"/>
      </c:catAx>
      <c:valAx>
        <c:axId val="563766032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Qual Detections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65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747435331645489"/>
          <c:y val="0.20580147173930347"/>
          <c:w val="0.17309316423942583"/>
          <c:h val="0.114504587631427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Phase II-</a:t>
            </a:r>
            <a:r>
              <a:rPr lang="en-US" baseline="0"/>
              <a:t> Pharmaceuticals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320887308441299E-2"/>
          <c:y val="0.24664997698667321"/>
          <c:w val="0.90817373634747267"/>
          <c:h val="0.599080618904021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'[1]PI and PII overlap final'!$T$30</c:f>
              <c:strCache>
                <c:ptCount val="1"/>
                <c:pt idx="0">
                  <c:v>Source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'[1]PI and PII overlap final'!$S$31:$S$55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</c:numCache>
            </c:numRef>
          </c:cat>
          <c:val>
            <c:numRef>
              <c:f>'[1]PI and PII overlap final'!$T$31:$T$55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4</c:v>
                </c:pt>
                <c:pt idx="22">
                  <c:v>5</c:v>
                </c:pt>
                <c:pt idx="23">
                  <c:v>3</c:v>
                </c:pt>
                <c:pt idx="24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'[1]PI and PII overlap final'!$U$30</c:f>
              <c:strCache>
                <c:ptCount val="1"/>
                <c:pt idx="0">
                  <c:v>Treated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'[1]PI and PII overlap final'!$S$31:$S$55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</c:numCache>
            </c:numRef>
          </c:cat>
          <c:val>
            <c:numRef>
              <c:f>'[1]PI and PII overlap final'!$U$31:$U$55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63768384"/>
        <c:axId val="563768776"/>
      </c:barChart>
      <c:catAx>
        <c:axId val="56376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68776"/>
        <c:crosses val="autoZero"/>
        <c:auto val="1"/>
        <c:lblAlgn val="ctr"/>
        <c:lblOffset val="100"/>
        <c:noMultiLvlLbl val="0"/>
      </c:catAx>
      <c:valAx>
        <c:axId val="563768776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Qual Detections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6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Phase II-</a:t>
            </a:r>
            <a:r>
              <a:rPr lang="en-US" baseline="0"/>
              <a:t> AWIs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86184711487973E-2"/>
          <c:y val="0.22737159263363982"/>
          <c:w val="0.89869566104961385"/>
          <c:h val="0.503929163078610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'[1]PI and PII overlap final'!$X$30</c:f>
              <c:strCache>
                <c:ptCount val="1"/>
                <c:pt idx="0">
                  <c:v>Source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'[1]PI and PII overlap final'!$W$31:$W$55</c:f>
              <c:strCache>
                <c:ptCount val="25"/>
                <c:pt idx="0">
                  <c:v>DWTP 1</c:v>
                </c:pt>
                <c:pt idx="1">
                  <c:v>DWTP 2</c:v>
                </c:pt>
                <c:pt idx="2">
                  <c:v>DWTP 3</c:v>
                </c:pt>
                <c:pt idx="3">
                  <c:v>DWTP 4</c:v>
                </c:pt>
                <c:pt idx="4">
                  <c:v>DWTP 5</c:v>
                </c:pt>
                <c:pt idx="5">
                  <c:v>DWTP 10</c:v>
                </c:pt>
                <c:pt idx="6">
                  <c:v>DWTP 11</c:v>
                </c:pt>
                <c:pt idx="7">
                  <c:v>DWTP 12</c:v>
                </c:pt>
                <c:pt idx="8">
                  <c:v>DWTP 13</c:v>
                </c:pt>
                <c:pt idx="9">
                  <c:v>DWTP 14</c:v>
                </c:pt>
                <c:pt idx="10">
                  <c:v>DWTP 15</c:v>
                </c:pt>
                <c:pt idx="11">
                  <c:v>DWTP 16</c:v>
                </c:pt>
                <c:pt idx="12">
                  <c:v>DWTP 17</c:v>
                </c:pt>
                <c:pt idx="13">
                  <c:v>DWTP 18</c:v>
                </c:pt>
                <c:pt idx="14">
                  <c:v>DWTP 19</c:v>
                </c:pt>
                <c:pt idx="15">
                  <c:v>DWTP 20</c:v>
                </c:pt>
                <c:pt idx="16">
                  <c:v>DWTP 21</c:v>
                </c:pt>
                <c:pt idx="17">
                  <c:v>DWTP 22</c:v>
                </c:pt>
                <c:pt idx="18">
                  <c:v>DWTP 23</c:v>
                </c:pt>
                <c:pt idx="19">
                  <c:v>DWTP 24</c:v>
                </c:pt>
                <c:pt idx="20">
                  <c:v>DWTP 25</c:v>
                </c:pt>
                <c:pt idx="21">
                  <c:v>DWTP 26</c:v>
                </c:pt>
                <c:pt idx="22">
                  <c:v>DWTP 27</c:v>
                </c:pt>
                <c:pt idx="23">
                  <c:v>DWTP 28</c:v>
                </c:pt>
                <c:pt idx="24">
                  <c:v>DWTP 29</c:v>
                </c:pt>
              </c:strCache>
            </c:strRef>
          </c:cat>
          <c:val>
            <c:numRef>
              <c:f>'[1]PI and PII overlap final'!$X$31:$X$55</c:f>
              <c:numCache>
                <c:formatCode>General</c:formatCode>
                <c:ptCount val="25"/>
                <c:pt idx="0">
                  <c:v>2</c:v>
                </c:pt>
                <c:pt idx="1">
                  <c:v>5</c:v>
                </c:pt>
                <c:pt idx="2">
                  <c:v>11</c:v>
                </c:pt>
                <c:pt idx="3">
                  <c:v>18</c:v>
                </c:pt>
                <c:pt idx="4">
                  <c:v>0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6</c:v>
                </c:pt>
                <c:pt idx="13">
                  <c:v>4</c:v>
                </c:pt>
                <c:pt idx="14">
                  <c:v>8</c:v>
                </c:pt>
                <c:pt idx="15">
                  <c:v>4</c:v>
                </c:pt>
                <c:pt idx="16">
                  <c:v>10</c:v>
                </c:pt>
                <c:pt idx="17">
                  <c:v>10</c:v>
                </c:pt>
                <c:pt idx="18">
                  <c:v>3</c:v>
                </c:pt>
                <c:pt idx="19">
                  <c:v>3</c:v>
                </c:pt>
                <c:pt idx="20">
                  <c:v>7</c:v>
                </c:pt>
                <c:pt idx="21">
                  <c:v>16</c:v>
                </c:pt>
                <c:pt idx="22">
                  <c:v>9</c:v>
                </c:pt>
                <c:pt idx="23">
                  <c:v>4</c:v>
                </c:pt>
                <c:pt idx="24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'[1]PI and PII overlap final'!$Y$30</c:f>
              <c:strCache>
                <c:ptCount val="1"/>
                <c:pt idx="0">
                  <c:v>Treated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'[1]PI and PII overlap final'!$W$31:$W$55</c:f>
              <c:strCache>
                <c:ptCount val="25"/>
                <c:pt idx="0">
                  <c:v>DWTP 1</c:v>
                </c:pt>
                <c:pt idx="1">
                  <c:v>DWTP 2</c:v>
                </c:pt>
                <c:pt idx="2">
                  <c:v>DWTP 3</c:v>
                </c:pt>
                <c:pt idx="3">
                  <c:v>DWTP 4</c:v>
                </c:pt>
                <c:pt idx="4">
                  <c:v>DWTP 5</c:v>
                </c:pt>
                <c:pt idx="5">
                  <c:v>DWTP 10</c:v>
                </c:pt>
                <c:pt idx="6">
                  <c:v>DWTP 11</c:v>
                </c:pt>
                <c:pt idx="7">
                  <c:v>DWTP 12</c:v>
                </c:pt>
                <c:pt idx="8">
                  <c:v>DWTP 13</c:v>
                </c:pt>
                <c:pt idx="9">
                  <c:v>DWTP 14</c:v>
                </c:pt>
                <c:pt idx="10">
                  <c:v>DWTP 15</c:v>
                </c:pt>
                <c:pt idx="11">
                  <c:v>DWTP 16</c:v>
                </c:pt>
                <c:pt idx="12">
                  <c:v>DWTP 17</c:v>
                </c:pt>
                <c:pt idx="13">
                  <c:v>DWTP 18</c:v>
                </c:pt>
                <c:pt idx="14">
                  <c:v>DWTP 19</c:v>
                </c:pt>
                <c:pt idx="15">
                  <c:v>DWTP 20</c:v>
                </c:pt>
                <c:pt idx="16">
                  <c:v>DWTP 21</c:v>
                </c:pt>
                <c:pt idx="17">
                  <c:v>DWTP 22</c:v>
                </c:pt>
                <c:pt idx="18">
                  <c:v>DWTP 23</c:v>
                </c:pt>
                <c:pt idx="19">
                  <c:v>DWTP 24</c:v>
                </c:pt>
                <c:pt idx="20">
                  <c:v>DWTP 25</c:v>
                </c:pt>
                <c:pt idx="21">
                  <c:v>DWTP 26</c:v>
                </c:pt>
                <c:pt idx="22">
                  <c:v>DWTP 27</c:v>
                </c:pt>
                <c:pt idx="23">
                  <c:v>DWTP 28</c:v>
                </c:pt>
                <c:pt idx="24">
                  <c:v>DWTP 29</c:v>
                </c:pt>
              </c:strCache>
            </c:strRef>
          </c:cat>
          <c:val>
            <c:numRef>
              <c:f>'[1]PI and PII overlap final'!$Y$31:$Y$55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14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4</c:v>
                </c:pt>
                <c:pt idx="18">
                  <c:v>3</c:v>
                </c:pt>
                <c:pt idx="19">
                  <c:v>5</c:v>
                </c:pt>
                <c:pt idx="20">
                  <c:v>6</c:v>
                </c:pt>
                <c:pt idx="21">
                  <c:v>14</c:v>
                </c:pt>
                <c:pt idx="22">
                  <c:v>10</c:v>
                </c:pt>
                <c:pt idx="23">
                  <c:v>0</c:v>
                </c:pt>
                <c:pt idx="2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63767600"/>
        <c:axId val="563767208"/>
      </c:barChart>
      <c:catAx>
        <c:axId val="56376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67208"/>
        <c:crosses val="autoZero"/>
        <c:auto val="1"/>
        <c:lblAlgn val="ctr"/>
        <c:lblOffset val="100"/>
        <c:noMultiLvlLbl val="0"/>
      </c:catAx>
      <c:valAx>
        <c:axId val="563767208"/>
        <c:scaling>
          <c:orientation val="minMax"/>
          <c:max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Qual Detections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67600"/>
        <c:crosses val="autoZero"/>
        <c:crossBetween val="between"/>
        <c:majorUnit val="1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Pharmaceuticals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406497351483278E-2"/>
          <c:y val="0.28212547820361888"/>
          <c:w val="0.90158462854220223"/>
          <c:h val="0.51933671127991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'[1]graph of qual freq final'!$F$3</c:f>
              <c:strCache>
                <c:ptCount val="1"/>
                <c:pt idx="0">
                  <c:v>Source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'[1]graph of qual freq final'!$E$4:$E$28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'[1]graph of qual freq final'!$F$4:$F$28</c:f>
              <c:numCache>
                <c:formatCode>General</c:formatCode>
                <c:ptCount val="25"/>
                <c:pt idx="0">
                  <c:v>41</c:v>
                </c:pt>
                <c:pt idx="1">
                  <c:v>32</c:v>
                </c:pt>
                <c:pt idx="2">
                  <c:v>16</c:v>
                </c:pt>
                <c:pt idx="3">
                  <c:v>21</c:v>
                </c:pt>
                <c:pt idx="4">
                  <c:v>13</c:v>
                </c:pt>
                <c:pt idx="5">
                  <c:v>13</c:v>
                </c:pt>
                <c:pt idx="6">
                  <c:v>15</c:v>
                </c:pt>
                <c:pt idx="7">
                  <c:v>10</c:v>
                </c:pt>
                <c:pt idx="8">
                  <c:v>15</c:v>
                </c:pt>
                <c:pt idx="9">
                  <c:v>8</c:v>
                </c:pt>
                <c:pt idx="10">
                  <c:v>10</c:v>
                </c:pt>
                <c:pt idx="11">
                  <c:v>5</c:v>
                </c:pt>
                <c:pt idx="12">
                  <c:v>9</c:v>
                </c:pt>
                <c:pt idx="13">
                  <c:v>10</c:v>
                </c:pt>
                <c:pt idx="14">
                  <c:v>3</c:v>
                </c:pt>
                <c:pt idx="15">
                  <c:v>1</c:v>
                </c:pt>
                <c:pt idx="16">
                  <c:v>5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7</c:v>
                </c:pt>
                <c:pt idx="23">
                  <c:v>3</c:v>
                </c:pt>
                <c:pt idx="24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'[1]graph of qual freq final'!$G$3</c:f>
              <c:strCache>
                <c:ptCount val="1"/>
                <c:pt idx="0">
                  <c:v>Treated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'[1]graph of qual freq final'!$E$4:$E$28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'[1]graph of qual freq final'!$G$4:$G$28</c:f>
              <c:numCache>
                <c:formatCode>General</c:formatCode>
                <c:ptCount val="25"/>
                <c:pt idx="0">
                  <c:v>20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63769560"/>
        <c:axId val="563769952"/>
      </c:barChart>
      <c:catAx>
        <c:axId val="56376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69952"/>
        <c:crosses val="autoZero"/>
        <c:auto val="1"/>
        <c:lblAlgn val="ctr"/>
        <c:lblOffset val="100"/>
        <c:noMultiLvlLbl val="0"/>
      </c:catAx>
      <c:valAx>
        <c:axId val="563769952"/>
        <c:scaling>
          <c:orientation val="minMax"/>
          <c:max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#</a:t>
                </a:r>
                <a:r>
                  <a:rPr lang="en-US" sz="800" baseline="0"/>
                  <a:t> Qualitative Detections</a:t>
                </a:r>
                <a:endParaRPr lang="en-US" sz="800"/>
              </a:p>
            </c:rich>
          </c:tx>
          <c:layout>
            <c:manualLayout>
              <c:xMode val="edge"/>
              <c:yMode val="edge"/>
              <c:x val="8.0883413381103841E-3"/>
              <c:y val="0.205100748750454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6956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1212763951238357"/>
          <c:y val="0.25751934547174782"/>
          <c:w val="0.16810513039111846"/>
          <c:h val="0.14442237854790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Perfluoroalkyl substances (PFASs)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830759457584545E-2"/>
          <c:y val="0.30554470859144423"/>
          <c:w val="0.91011957176204261"/>
          <c:h val="0.50334965783413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'[1]graph of qual freq final'!$J$3</c:f>
              <c:strCache>
                <c:ptCount val="1"/>
                <c:pt idx="0">
                  <c:v>Source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'[1]graph of qual freq final'!$I$4:$I$28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'[1]graph of qual freq final'!$J$4:$J$28</c:f>
              <c:numCache>
                <c:formatCode>General</c:formatCode>
                <c:ptCount val="25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14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10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8</c:v>
                </c:pt>
                <c:pt idx="17">
                  <c:v>11</c:v>
                </c:pt>
                <c:pt idx="18">
                  <c:v>10</c:v>
                </c:pt>
                <c:pt idx="19">
                  <c:v>10</c:v>
                </c:pt>
                <c:pt idx="20">
                  <c:v>9</c:v>
                </c:pt>
                <c:pt idx="21">
                  <c:v>10</c:v>
                </c:pt>
                <c:pt idx="22">
                  <c:v>3</c:v>
                </c:pt>
                <c:pt idx="23">
                  <c:v>10</c:v>
                </c:pt>
                <c:pt idx="24">
                  <c:v>9</c:v>
                </c:pt>
              </c:numCache>
            </c:numRef>
          </c:val>
        </c:ser>
        <c:ser>
          <c:idx val="1"/>
          <c:order val="1"/>
          <c:tx>
            <c:strRef>
              <c:f>'[1]graph of qual freq final'!$K$3</c:f>
              <c:strCache>
                <c:ptCount val="1"/>
                <c:pt idx="0">
                  <c:v>Treated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'[1]graph of qual freq final'!$I$4:$I$28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'[1]graph of qual freq final'!$K$4:$K$28</c:f>
              <c:numCache>
                <c:formatCode>General</c:formatCode>
                <c:ptCount val="25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6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8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9</c:v>
                </c:pt>
                <c:pt idx="21">
                  <c:v>10</c:v>
                </c:pt>
                <c:pt idx="22">
                  <c:v>3</c:v>
                </c:pt>
                <c:pt idx="23">
                  <c:v>9</c:v>
                </c:pt>
                <c:pt idx="2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563770736"/>
        <c:axId val="563771520"/>
      </c:barChart>
      <c:catAx>
        <c:axId val="56377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71520"/>
        <c:crosses val="autoZero"/>
        <c:auto val="1"/>
        <c:lblAlgn val="ctr"/>
        <c:lblOffset val="100"/>
        <c:noMultiLvlLbl val="0"/>
      </c:catAx>
      <c:valAx>
        <c:axId val="563771520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# Qualitative Detections</a:t>
                </a:r>
              </a:p>
            </c:rich>
          </c:tx>
          <c:layout>
            <c:manualLayout>
              <c:xMode val="edge"/>
              <c:yMode val="edge"/>
              <c:x val="8.1040471416146988E-3"/>
              <c:y val="0.190213732040346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70736"/>
        <c:crosses val="autoZero"/>
        <c:crossBetween val="between"/>
        <c:majorUnit val="6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Anthropogenic Waste Indicators (AWIs)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732114804093594E-2"/>
          <c:y val="0.31235610384925516"/>
          <c:w val="0.91024838370264916"/>
          <c:h val="0.492278015320629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'[1]graph of qual freq final'!$N$3</c:f>
              <c:strCache>
                <c:ptCount val="1"/>
                <c:pt idx="0">
                  <c:v>Source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'[1]graph of qual freq final'!$M$4:$M$28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'[1]graph of qual freq final'!$N$4:$N$28</c:f>
              <c:numCache>
                <c:formatCode>General</c:formatCode>
                <c:ptCount val="25"/>
                <c:pt idx="0">
                  <c:v>19</c:v>
                </c:pt>
                <c:pt idx="1">
                  <c:v>12</c:v>
                </c:pt>
                <c:pt idx="2">
                  <c:v>18</c:v>
                </c:pt>
                <c:pt idx="3">
                  <c:v>11</c:v>
                </c:pt>
                <c:pt idx="4">
                  <c:v>12</c:v>
                </c:pt>
                <c:pt idx="5">
                  <c:v>11</c:v>
                </c:pt>
                <c:pt idx="6">
                  <c:v>2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10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3</c:v>
                </c:pt>
                <c:pt idx="16">
                  <c:v>2</c:v>
                </c:pt>
                <c:pt idx="17">
                  <c:v>5</c:v>
                </c:pt>
                <c:pt idx="18">
                  <c:v>3</c:v>
                </c:pt>
                <c:pt idx="19">
                  <c:v>5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'[1]graph of qual freq final'!$O$3</c:f>
              <c:strCache>
                <c:ptCount val="1"/>
                <c:pt idx="0">
                  <c:v>Treated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'[1]graph of qual freq final'!$M$4:$M$28</c:f>
              <c:numCache>
                <c:formatCode>General</c:formatCode>
                <c:ptCount val="25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23</c:v>
                </c:pt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14</c:v>
                </c:pt>
                <c:pt idx="22">
                  <c:v>5</c:v>
                </c:pt>
                <c:pt idx="23">
                  <c:v>13</c:v>
                </c:pt>
                <c:pt idx="24">
                  <c:v>29</c:v>
                </c:pt>
              </c:numCache>
            </c:numRef>
          </c:cat>
          <c:val>
            <c:numRef>
              <c:f>'[1]graph of qual freq final'!$O$4:$O$28</c:f>
              <c:numCache>
                <c:formatCode>General</c:formatCode>
                <c:ptCount val="25"/>
                <c:pt idx="0">
                  <c:v>15</c:v>
                </c:pt>
                <c:pt idx="1">
                  <c:v>6</c:v>
                </c:pt>
                <c:pt idx="2">
                  <c:v>15</c:v>
                </c:pt>
                <c:pt idx="3">
                  <c:v>11</c:v>
                </c:pt>
                <c:pt idx="4">
                  <c:v>8</c:v>
                </c:pt>
                <c:pt idx="5">
                  <c:v>4</c:v>
                </c:pt>
                <c:pt idx="6">
                  <c:v>2</c:v>
                </c:pt>
                <c:pt idx="7">
                  <c:v>9</c:v>
                </c:pt>
                <c:pt idx="8">
                  <c:v>2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6</c:v>
                </c:pt>
                <c:pt idx="15">
                  <c:v>5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6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63771128"/>
        <c:axId val="563771912"/>
      </c:barChart>
      <c:catAx>
        <c:axId val="563771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71912"/>
        <c:crosses val="autoZero"/>
        <c:auto val="1"/>
        <c:lblAlgn val="ctr"/>
        <c:lblOffset val="100"/>
        <c:noMultiLvlLbl val="0"/>
      </c:catAx>
      <c:valAx>
        <c:axId val="563771912"/>
        <c:scaling>
          <c:orientation val="minMax"/>
          <c:max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# Qualitative Detections</a:t>
                </a:r>
              </a:p>
            </c:rich>
          </c:tx>
          <c:layout>
            <c:manualLayout>
              <c:xMode val="edge"/>
              <c:yMode val="edge"/>
              <c:x val="8.0924328440468846E-3"/>
              <c:y val="0.194454096464796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71128"/>
        <c:crosses val="autoZero"/>
        <c:crossBetween val="between"/>
        <c:majorUnit val="1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56</xdr:row>
      <xdr:rowOff>38100</xdr:rowOff>
    </xdr:from>
    <xdr:to>
      <xdr:col>9</xdr:col>
      <xdr:colOff>19049</xdr:colOff>
      <xdr:row>66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66</xdr:row>
      <xdr:rowOff>19049</xdr:rowOff>
    </xdr:from>
    <xdr:to>
      <xdr:col>9</xdr:col>
      <xdr:colOff>19050</xdr:colOff>
      <xdr:row>76</xdr:row>
      <xdr:rowOff>28574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</xdr:colOff>
      <xdr:row>76</xdr:row>
      <xdr:rowOff>23812</xdr:rowOff>
    </xdr:from>
    <xdr:to>
      <xdr:col>9</xdr:col>
      <xdr:colOff>19050</xdr:colOff>
      <xdr:row>87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56</xdr:row>
      <xdr:rowOff>38100</xdr:rowOff>
    </xdr:from>
    <xdr:to>
      <xdr:col>19</xdr:col>
      <xdr:colOff>419100</xdr:colOff>
      <xdr:row>66</xdr:row>
      <xdr:rowOff>9526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28575</xdr:colOff>
      <xdr:row>66</xdr:row>
      <xdr:rowOff>14287</xdr:rowOff>
    </xdr:from>
    <xdr:to>
      <xdr:col>19</xdr:col>
      <xdr:colOff>419100</xdr:colOff>
      <xdr:row>76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</xdr:colOff>
      <xdr:row>76</xdr:row>
      <xdr:rowOff>23813</xdr:rowOff>
    </xdr:from>
    <xdr:to>
      <xdr:col>19</xdr:col>
      <xdr:colOff>419100</xdr:colOff>
      <xdr:row>87</xdr:row>
      <xdr:rowOff>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36</xdr:row>
      <xdr:rowOff>0</xdr:rowOff>
    </xdr:from>
    <xdr:to>
      <xdr:col>26</xdr:col>
      <xdr:colOff>591191</xdr:colOff>
      <xdr:row>78</xdr:row>
      <xdr:rowOff>149679</xdr:rowOff>
    </xdr:to>
    <xdr:grpSp>
      <xdr:nvGrpSpPr>
        <xdr:cNvPr id="9" name="Group 8"/>
        <xdr:cNvGrpSpPr/>
      </xdr:nvGrpSpPr>
      <xdr:grpSpPr>
        <a:xfrm>
          <a:off x="9867900" y="6858000"/>
          <a:ext cx="6687191" cy="8160204"/>
          <a:chOff x="9906000" y="13525500"/>
          <a:chExt cx="6714405" cy="8164286"/>
        </a:xfrm>
      </xdr:grpSpPr>
      <xdr:graphicFrame macro="">
        <xdr:nvGraphicFramePr>
          <xdr:cNvPr id="10" name="Chart 9"/>
          <xdr:cNvGraphicFramePr>
            <a:graphicFrameLocks/>
          </xdr:cNvGraphicFramePr>
        </xdr:nvGraphicFramePr>
        <xdr:xfrm>
          <a:off x="9906000" y="13525500"/>
          <a:ext cx="6714405" cy="14839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1" name="Chart 10"/>
          <xdr:cNvGraphicFramePr>
            <a:graphicFrameLocks/>
          </xdr:cNvGraphicFramePr>
        </xdr:nvGraphicFramePr>
        <xdr:xfrm>
          <a:off x="9907682" y="15025408"/>
          <a:ext cx="6706639" cy="15552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2" name="Chart 11"/>
          <xdr:cNvGraphicFramePr>
            <a:graphicFrameLocks/>
          </xdr:cNvGraphicFramePr>
        </xdr:nvGraphicFramePr>
        <xdr:xfrm>
          <a:off x="9909362" y="16585427"/>
          <a:ext cx="6711043" cy="15080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3" name="Chart 12"/>
          <xdr:cNvGraphicFramePr>
            <a:graphicFrameLocks/>
          </xdr:cNvGraphicFramePr>
        </xdr:nvGraphicFramePr>
        <xdr:xfrm>
          <a:off x="9915525" y="18109426"/>
          <a:ext cx="6694314" cy="15080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4" name="Chart 13"/>
          <xdr:cNvGraphicFramePr>
            <a:graphicFrameLocks/>
          </xdr:cNvGraphicFramePr>
        </xdr:nvGraphicFramePr>
        <xdr:xfrm>
          <a:off x="9907681" y="19631745"/>
          <a:ext cx="6703839" cy="205804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  <xdr:twoCellAnchor>
    <xdr:from>
      <xdr:col>2</xdr:col>
      <xdr:colOff>123825</xdr:colOff>
      <xdr:row>43</xdr:row>
      <xdr:rowOff>133349</xdr:rowOff>
    </xdr:from>
    <xdr:to>
      <xdr:col>13</xdr:col>
      <xdr:colOff>89807</xdr:colOff>
      <xdr:row>54</xdr:row>
      <xdr:rowOff>55789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62</xdr:row>
      <xdr:rowOff>0</xdr:rowOff>
    </xdr:from>
    <xdr:to>
      <xdr:col>25</xdr:col>
      <xdr:colOff>333374</xdr:colOff>
      <xdr:row>104</xdr:row>
      <xdr:rowOff>42863</xdr:rowOff>
    </xdr:to>
    <xdr:grpSp>
      <xdr:nvGrpSpPr>
        <xdr:cNvPr id="7" name="Group 6"/>
        <xdr:cNvGrpSpPr/>
      </xdr:nvGrpSpPr>
      <xdr:grpSpPr>
        <a:xfrm>
          <a:off x="8858250" y="11811000"/>
          <a:ext cx="7038974" cy="8043863"/>
          <a:chOff x="8858250" y="11811000"/>
          <a:chExt cx="7038974" cy="8043863"/>
        </a:xfrm>
      </xdr:grpSpPr>
      <xdr:graphicFrame macro="">
        <xdr:nvGraphicFramePr>
          <xdr:cNvPr id="8" name="Chart 7"/>
          <xdr:cNvGraphicFramePr>
            <a:graphicFrameLocks/>
          </xdr:cNvGraphicFramePr>
        </xdr:nvGraphicFramePr>
        <xdr:xfrm>
          <a:off x="8877300" y="11811000"/>
          <a:ext cx="7010400" cy="14906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9" name="Chart 8"/>
          <xdr:cNvGraphicFramePr>
            <a:graphicFrameLocks/>
          </xdr:cNvGraphicFramePr>
        </xdr:nvGraphicFramePr>
        <xdr:xfrm>
          <a:off x="8858250" y="13325475"/>
          <a:ext cx="7029450" cy="15097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0" name="Chart 9"/>
          <xdr:cNvGraphicFramePr>
            <a:graphicFrameLocks/>
          </xdr:cNvGraphicFramePr>
        </xdr:nvGraphicFramePr>
        <xdr:xfrm>
          <a:off x="8858250" y="14849475"/>
          <a:ext cx="7038974" cy="15001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1" name="Chart 10"/>
          <xdr:cNvGraphicFramePr>
            <a:graphicFrameLocks/>
          </xdr:cNvGraphicFramePr>
        </xdr:nvGraphicFramePr>
        <xdr:xfrm>
          <a:off x="8858250" y="16373475"/>
          <a:ext cx="7038974" cy="1557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2" name="Chart 11"/>
          <xdr:cNvGraphicFramePr>
            <a:graphicFrameLocks/>
          </xdr:cNvGraphicFramePr>
        </xdr:nvGraphicFramePr>
        <xdr:xfrm>
          <a:off x="8858250" y="17945100"/>
          <a:ext cx="7038974" cy="19097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10585</xdr:colOff>
      <xdr:row>59</xdr:row>
      <xdr:rowOff>105834</xdr:rowOff>
    </xdr:from>
    <xdr:to>
      <xdr:col>24</xdr:col>
      <xdr:colOff>84669</xdr:colOff>
      <xdr:row>65</xdr:row>
      <xdr:rowOff>105834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10584</xdr:colOff>
      <xdr:row>65</xdr:row>
      <xdr:rowOff>110567</xdr:rowOff>
    </xdr:from>
    <xdr:to>
      <xdr:col>24</xdr:col>
      <xdr:colOff>74084</xdr:colOff>
      <xdr:row>71</xdr:row>
      <xdr:rowOff>95251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10584</xdr:colOff>
      <xdr:row>71</xdr:row>
      <xdr:rowOff>99984</xdr:rowOff>
    </xdr:from>
    <xdr:to>
      <xdr:col>24</xdr:col>
      <xdr:colOff>52918</xdr:colOff>
      <xdr:row>77</xdr:row>
      <xdr:rowOff>95251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10584</xdr:colOff>
      <xdr:row>77</xdr:row>
      <xdr:rowOff>99985</xdr:rowOff>
    </xdr:from>
    <xdr:to>
      <xdr:col>24</xdr:col>
      <xdr:colOff>42334</xdr:colOff>
      <xdr:row>83</xdr:row>
      <xdr:rowOff>105835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10584</xdr:colOff>
      <xdr:row>83</xdr:row>
      <xdr:rowOff>110567</xdr:rowOff>
    </xdr:from>
    <xdr:to>
      <xdr:col>24</xdr:col>
      <xdr:colOff>31750</xdr:colOff>
      <xdr:row>89</xdr:row>
      <xdr:rowOff>95251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10583</xdr:colOff>
      <xdr:row>89</xdr:row>
      <xdr:rowOff>95252</xdr:rowOff>
    </xdr:from>
    <xdr:to>
      <xdr:col>24</xdr:col>
      <xdr:colOff>42334</xdr:colOff>
      <xdr:row>97</xdr:row>
      <xdr:rowOff>116418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hase%20II%20RPD%20and%20stat%20summary%20Ma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lcoxon summary by site final"/>
      <sheetName val="site qual changes final"/>
      <sheetName val="analyte wilcoxon summary old"/>
      <sheetName val="qual freq table final"/>
      <sheetName val="graph of qual freq final"/>
      <sheetName val="Sheet1"/>
      <sheetName val="PI and PII overlap final"/>
      <sheetName val="quant conc ranked by qual final"/>
      <sheetName val="normalized concentrations final"/>
      <sheetName val="mock ups for censored and qual "/>
      <sheetName val="Sheet3"/>
    </sheetNames>
    <sheetDataSet>
      <sheetData sheetId="0"/>
      <sheetData sheetId="1"/>
      <sheetData sheetId="2"/>
      <sheetData sheetId="3"/>
      <sheetData sheetId="4">
        <row r="3">
          <cell r="B3" t="str">
            <v>Source Water</v>
          </cell>
          <cell r="C3" t="str">
            <v>Treated Drinking Water</v>
          </cell>
          <cell r="F3" t="str">
            <v>Source</v>
          </cell>
          <cell r="G3" t="str">
            <v>Treated</v>
          </cell>
          <cell r="J3" t="str">
            <v>Source</v>
          </cell>
          <cell r="K3" t="str">
            <v>Treated</v>
          </cell>
          <cell r="N3" t="str">
            <v>Source</v>
          </cell>
          <cell r="O3" t="str">
            <v>Treated</v>
          </cell>
          <cell r="R3" t="str">
            <v>Source</v>
          </cell>
          <cell r="S3" t="str">
            <v>Treated</v>
          </cell>
          <cell r="V3" t="str">
            <v>Source</v>
          </cell>
          <cell r="W3" t="str">
            <v>Treated</v>
          </cell>
        </row>
        <row r="4">
          <cell r="A4" t="str">
            <v xml:space="preserve">DWTP 4
</v>
          </cell>
          <cell r="B4">
            <v>104</v>
          </cell>
          <cell r="C4">
            <v>73</v>
          </cell>
          <cell r="E4">
            <v>4</v>
          </cell>
          <cell r="F4">
            <v>41</v>
          </cell>
          <cell r="G4">
            <v>20</v>
          </cell>
          <cell r="I4">
            <v>4</v>
          </cell>
          <cell r="J4">
            <v>12</v>
          </cell>
          <cell r="K4">
            <v>12</v>
          </cell>
          <cell r="M4">
            <v>4</v>
          </cell>
          <cell r="N4">
            <v>19</v>
          </cell>
          <cell r="O4">
            <v>15</v>
          </cell>
          <cell r="Q4">
            <v>4</v>
          </cell>
          <cell r="R4">
            <v>24</v>
          </cell>
          <cell r="S4">
            <v>24</v>
          </cell>
          <cell r="U4" t="str">
            <v xml:space="preserve">DWTP 4
</v>
          </cell>
          <cell r="V4">
            <v>8</v>
          </cell>
          <cell r="W4">
            <v>2</v>
          </cell>
        </row>
        <row r="5">
          <cell r="A5" t="str">
            <v xml:space="preserve">DWTP 3
</v>
          </cell>
          <cell r="B5">
            <v>91</v>
          </cell>
          <cell r="C5">
            <v>47</v>
          </cell>
          <cell r="E5">
            <v>3</v>
          </cell>
          <cell r="F5">
            <v>32</v>
          </cell>
          <cell r="G5">
            <v>6</v>
          </cell>
          <cell r="I5">
            <v>3</v>
          </cell>
          <cell r="J5">
            <v>12</v>
          </cell>
          <cell r="K5">
            <v>11</v>
          </cell>
          <cell r="M5">
            <v>3</v>
          </cell>
          <cell r="N5">
            <v>12</v>
          </cell>
          <cell r="O5">
            <v>6</v>
          </cell>
          <cell r="Q5">
            <v>3</v>
          </cell>
          <cell r="R5">
            <v>28</v>
          </cell>
          <cell r="S5">
            <v>23</v>
          </cell>
          <cell r="U5" t="str">
            <v xml:space="preserve">DWTP 3
</v>
          </cell>
          <cell r="V5">
            <v>7</v>
          </cell>
          <cell r="W5">
            <v>1</v>
          </cell>
        </row>
        <row r="6">
          <cell r="A6" t="str">
            <v xml:space="preserve">DWTP 26
</v>
          </cell>
          <cell r="B6">
            <v>80</v>
          </cell>
          <cell r="C6">
            <v>57</v>
          </cell>
          <cell r="E6">
            <v>26</v>
          </cell>
          <cell r="F6">
            <v>16</v>
          </cell>
          <cell r="G6">
            <v>9</v>
          </cell>
          <cell r="I6">
            <v>26</v>
          </cell>
          <cell r="J6">
            <v>10</v>
          </cell>
          <cell r="K6">
            <v>10</v>
          </cell>
          <cell r="M6">
            <v>26</v>
          </cell>
          <cell r="N6">
            <v>18</v>
          </cell>
          <cell r="O6">
            <v>15</v>
          </cell>
          <cell r="Q6">
            <v>26</v>
          </cell>
          <cell r="R6">
            <v>25</v>
          </cell>
          <cell r="S6">
            <v>21</v>
          </cell>
          <cell r="U6" t="str">
            <v xml:space="preserve">DWTP 26
</v>
          </cell>
          <cell r="V6">
            <v>11</v>
          </cell>
          <cell r="W6">
            <v>2</v>
          </cell>
        </row>
        <row r="7">
          <cell r="A7" t="str">
            <v xml:space="preserve">DWTP 27
</v>
          </cell>
          <cell r="B7">
            <v>73</v>
          </cell>
          <cell r="C7">
            <v>52</v>
          </cell>
          <cell r="E7">
            <v>27</v>
          </cell>
          <cell r="F7">
            <v>21</v>
          </cell>
          <cell r="G7">
            <v>7</v>
          </cell>
          <cell r="I7">
            <v>27</v>
          </cell>
          <cell r="J7">
            <v>10</v>
          </cell>
          <cell r="K7">
            <v>10</v>
          </cell>
          <cell r="M7">
            <v>27</v>
          </cell>
          <cell r="N7">
            <v>11</v>
          </cell>
          <cell r="O7">
            <v>11</v>
          </cell>
          <cell r="Q7">
            <v>27</v>
          </cell>
          <cell r="R7">
            <v>24</v>
          </cell>
          <cell r="S7">
            <v>22</v>
          </cell>
          <cell r="U7" t="str">
            <v xml:space="preserve">DWTP 27
</v>
          </cell>
          <cell r="V7">
            <v>7</v>
          </cell>
          <cell r="W7">
            <v>2</v>
          </cell>
        </row>
        <row r="8">
          <cell r="A8" t="str">
            <v xml:space="preserve">DWTP 21
</v>
          </cell>
          <cell r="B8">
            <v>66</v>
          </cell>
          <cell r="C8">
            <v>45</v>
          </cell>
          <cell r="E8">
            <v>21</v>
          </cell>
          <cell r="F8">
            <v>13</v>
          </cell>
          <cell r="G8">
            <v>2</v>
          </cell>
          <cell r="I8">
            <v>21</v>
          </cell>
          <cell r="J8">
            <v>11</v>
          </cell>
          <cell r="K8">
            <v>10</v>
          </cell>
          <cell r="M8">
            <v>21</v>
          </cell>
          <cell r="N8">
            <v>12</v>
          </cell>
          <cell r="O8">
            <v>8</v>
          </cell>
          <cell r="Q8">
            <v>21</v>
          </cell>
          <cell r="R8">
            <v>29</v>
          </cell>
          <cell r="S8">
            <v>25</v>
          </cell>
          <cell r="U8" t="str">
            <v xml:space="preserve">DWTP 21
</v>
          </cell>
          <cell r="V8">
            <v>1</v>
          </cell>
          <cell r="W8">
            <v>0</v>
          </cell>
        </row>
        <row r="9">
          <cell r="A9" t="str">
            <v xml:space="preserve">DWTP 22
</v>
          </cell>
          <cell r="B9">
            <v>65</v>
          </cell>
          <cell r="C9">
            <v>39</v>
          </cell>
          <cell r="E9">
            <v>22</v>
          </cell>
          <cell r="F9">
            <v>13</v>
          </cell>
          <cell r="G9">
            <v>3</v>
          </cell>
          <cell r="I9">
            <v>22</v>
          </cell>
          <cell r="J9">
            <v>14</v>
          </cell>
          <cell r="K9">
            <v>11</v>
          </cell>
          <cell r="M9">
            <v>22</v>
          </cell>
          <cell r="N9">
            <v>11</v>
          </cell>
          <cell r="O9">
            <v>4</v>
          </cell>
          <cell r="Q9">
            <v>22</v>
          </cell>
          <cell r="R9">
            <v>26</v>
          </cell>
          <cell r="S9">
            <v>21</v>
          </cell>
          <cell r="U9" t="str">
            <v xml:space="preserve">DWTP 22
</v>
          </cell>
          <cell r="V9">
            <v>1</v>
          </cell>
          <cell r="W9">
            <v>0</v>
          </cell>
        </row>
        <row r="10">
          <cell r="A10" t="str">
            <v xml:space="preserve">DWTP 1
</v>
          </cell>
          <cell r="B10">
            <v>63</v>
          </cell>
          <cell r="C10">
            <v>40</v>
          </cell>
          <cell r="E10">
            <v>1</v>
          </cell>
          <cell r="F10">
            <v>15</v>
          </cell>
          <cell r="G10">
            <v>3</v>
          </cell>
          <cell r="I10">
            <v>1</v>
          </cell>
          <cell r="J10">
            <v>14</v>
          </cell>
          <cell r="K10">
            <v>12</v>
          </cell>
          <cell r="M10">
            <v>1</v>
          </cell>
          <cell r="N10">
            <v>2</v>
          </cell>
          <cell r="O10">
            <v>2</v>
          </cell>
          <cell r="Q10">
            <v>1</v>
          </cell>
          <cell r="R10">
            <v>28</v>
          </cell>
          <cell r="S10">
            <v>21</v>
          </cell>
          <cell r="U10" t="str">
            <v xml:space="preserve">DWTP 1
</v>
          </cell>
          <cell r="V10">
            <v>4</v>
          </cell>
          <cell r="W10">
            <v>2</v>
          </cell>
        </row>
        <row r="11">
          <cell r="A11" t="str">
            <v xml:space="preserve">DWTP 10
</v>
          </cell>
          <cell r="B11">
            <v>62</v>
          </cell>
          <cell r="C11">
            <v>49</v>
          </cell>
          <cell r="E11">
            <v>10</v>
          </cell>
          <cell r="F11">
            <v>10</v>
          </cell>
          <cell r="G11">
            <v>3</v>
          </cell>
          <cell r="I11">
            <v>10</v>
          </cell>
          <cell r="J11">
            <v>12</v>
          </cell>
          <cell r="K11">
            <v>12</v>
          </cell>
          <cell r="M11">
            <v>10</v>
          </cell>
          <cell r="N11">
            <v>7</v>
          </cell>
          <cell r="O11">
            <v>9</v>
          </cell>
          <cell r="Q11">
            <v>10</v>
          </cell>
          <cell r="R11">
            <v>25</v>
          </cell>
          <cell r="S11">
            <v>22</v>
          </cell>
          <cell r="U11" t="str">
            <v xml:space="preserve">DWTP 10
</v>
          </cell>
          <cell r="V11">
            <v>8</v>
          </cell>
          <cell r="W11">
            <v>3</v>
          </cell>
        </row>
        <row r="12">
          <cell r="A12" t="str">
            <v xml:space="preserve">DWTP 2
</v>
          </cell>
          <cell r="B12">
            <v>58</v>
          </cell>
          <cell r="C12">
            <v>32</v>
          </cell>
          <cell r="E12">
            <v>2</v>
          </cell>
          <cell r="F12">
            <v>15</v>
          </cell>
          <cell r="G12">
            <v>3</v>
          </cell>
          <cell r="I12">
            <v>2</v>
          </cell>
          <cell r="J12">
            <v>12</v>
          </cell>
          <cell r="K12">
            <v>6</v>
          </cell>
          <cell r="M12">
            <v>2</v>
          </cell>
          <cell r="N12">
            <v>6</v>
          </cell>
          <cell r="O12">
            <v>2</v>
          </cell>
          <cell r="Q12">
            <v>2</v>
          </cell>
          <cell r="R12">
            <v>23</v>
          </cell>
          <cell r="S12">
            <v>21</v>
          </cell>
          <cell r="U12" t="str">
            <v xml:space="preserve">DWTP 2
</v>
          </cell>
          <cell r="V12">
            <v>2</v>
          </cell>
          <cell r="W12">
            <v>0</v>
          </cell>
        </row>
        <row r="13">
          <cell r="A13" t="str">
            <v xml:space="preserve">DWTP 17
</v>
          </cell>
          <cell r="B13">
            <v>55</v>
          </cell>
          <cell r="C13">
            <v>40</v>
          </cell>
          <cell r="E13">
            <v>17</v>
          </cell>
          <cell r="F13">
            <v>8</v>
          </cell>
          <cell r="G13">
            <v>4</v>
          </cell>
          <cell r="I13">
            <v>17</v>
          </cell>
          <cell r="J13">
            <v>10</v>
          </cell>
          <cell r="K13">
            <v>11</v>
          </cell>
          <cell r="M13">
            <v>17</v>
          </cell>
          <cell r="N13">
            <v>8</v>
          </cell>
          <cell r="O13">
            <v>5</v>
          </cell>
          <cell r="Q13">
            <v>17</v>
          </cell>
          <cell r="R13">
            <v>24</v>
          </cell>
          <cell r="S13">
            <v>20</v>
          </cell>
          <cell r="U13" t="str">
            <v xml:space="preserve">DWTP 17
</v>
          </cell>
          <cell r="V13">
            <v>5</v>
          </cell>
          <cell r="W13">
            <v>0</v>
          </cell>
        </row>
        <row r="14">
          <cell r="A14" t="str">
            <v xml:space="preserve">DWTP 20
</v>
          </cell>
          <cell r="B14">
            <v>54</v>
          </cell>
          <cell r="C14">
            <v>46</v>
          </cell>
          <cell r="E14">
            <v>20</v>
          </cell>
          <cell r="F14">
            <v>10</v>
          </cell>
          <cell r="G14">
            <v>6</v>
          </cell>
          <cell r="I14">
            <v>20</v>
          </cell>
          <cell r="J14">
            <v>9</v>
          </cell>
          <cell r="K14">
            <v>9</v>
          </cell>
          <cell r="M14">
            <v>20</v>
          </cell>
          <cell r="N14">
            <v>4</v>
          </cell>
          <cell r="O14">
            <v>4</v>
          </cell>
          <cell r="Q14">
            <v>20</v>
          </cell>
          <cell r="R14">
            <v>27</v>
          </cell>
          <cell r="S14">
            <v>23</v>
          </cell>
          <cell r="U14" t="str">
            <v xml:space="preserve">DWTP 20
</v>
          </cell>
          <cell r="V14">
            <v>4</v>
          </cell>
          <cell r="W14">
            <v>4</v>
          </cell>
        </row>
        <row r="15">
          <cell r="A15" t="str">
            <v xml:space="preserve">DWTP 19
</v>
          </cell>
          <cell r="B15">
            <v>54</v>
          </cell>
          <cell r="C15">
            <v>34</v>
          </cell>
          <cell r="E15">
            <v>19</v>
          </cell>
          <cell r="F15">
            <v>5</v>
          </cell>
          <cell r="G15">
            <v>2</v>
          </cell>
          <cell r="I15">
            <v>19</v>
          </cell>
          <cell r="J15">
            <v>10</v>
          </cell>
          <cell r="K15">
            <v>10</v>
          </cell>
          <cell r="M15">
            <v>19</v>
          </cell>
          <cell r="N15">
            <v>10</v>
          </cell>
          <cell r="O15">
            <v>3</v>
          </cell>
          <cell r="Q15">
            <v>19</v>
          </cell>
          <cell r="R15">
            <v>27</v>
          </cell>
          <cell r="S15">
            <v>19</v>
          </cell>
          <cell r="U15" t="str">
            <v xml:space="preserve">DWTP 19
</v>
          </cell>
          <cell r="V15">
            <v>2</v>
          </cell>
          <cell r="W15">
            <v>0</v>
          </cell>
        </row>
        <row r="16">
          <cell r="A16" t="str">
            <v xml:space="preserve">DWTP 18
</v>
          </cell>
          <cell r="B16">
            <v>53</v>
          </cell>
          <cell r="C16">
            <v>38</v>
          </cell>
          <cell r="E16">
            <v>18</v>
          </cell>
          <cell r="F16">
            <v>9</v>
          </cell>
          <cell r="G16">
            <v>2</v>
          </cell>
          <cell r="I16">
            <v>18</v>
          </cell>
          <cell r="J16">
            <v>12</v>
          </cell>
          <cell r="K16">
            <v>10</v>
          </cell>
          <cell r="M16">
            <v>18</v>
          </cell>
          <cell r="N16">
            <v>5</v>
          </cell>
          <cell r="O16">
            <v>3</v>
          </cell>
          <cell r="Q16">
            <v>18</v>
          </cell>
          <cell r="R16">
            <v>26</v>
          </cell>
          <cell r="S16">
            <v>23</v>
          </cell>
          <cell r="U16" t="str">
            <v xml:space="preserve">DWTP 18
</v>
          </cell>
          <cell r="V16">
            <v>1</v>
          </cell>
          <cell r="W16">
            <v>0</v>
          </cell>
        </row>
        <row r="17">
          <cell r="A17" t="str">
            <v xml:space="preserve">DWTP 28
</v>
          </cell>
          <cell r="B17">
            <v>53</v>
          </cell>
          <cell r="C17">
            <v>36</v>
          </cell>
          <cell r="E17">
            <v>28</v>
          </cell>
          <cell r="F17">
            <v>10</v>
          </cell>
          <cell r="G17">
            <v>2</v>
          </cell>
          <cell r="I17">
            <v>28</v>
          </cell>
          <cell r="J17">
            <v>10</v>
          </cell>
          <cell r="K17">
            <v>10</v>
          </cell>
          <cell r="M17">
            <v>28</v>
          </cell>
          <cell r="N17">
            <v>5</v>
          </cell>
          <cell r="O17">
            <v>0</v>
          </cell>
          <cell r="Q17">
            <v>28</v>
          </cell>
          <cell r="R17">
            <v>25</v>
          </cell>
          <cell r="S17">
            <v>24</v>
          </cell>
          <cell r="U17" t="str">
            <v xml:space="preserve">DWTP 28
</v>
          </cell>
          <cell r="V17">
            <v>3</v>
          </cell>
          <cell r="W17">
            <v>0</v>
          </cell>
        </row>
        <row r="18">
          <cell r="A18" t="str">
            <v xml:space="preserve">DWTP 25
</v>
          </cell>
          <cell r="B18">
            <v>47</v>
          </cell>
          <cell r="C18">
            <v>46</v>
          </cell>
          <cell r="E18">
            <v>25</v>
          </cell>
          <cell r="F18">
            <v>3</v>
          </cell>
          <cell r="G18">
            <v>1</v>
          </cell>
          <cell r="I18">
            <v>25</v>
          </cell>
          <cell r="J18">
            <v>10</v>
          </cell>
          <cell r="K18">
            <v>10</v>
          </cell>
          <cell r="M18">
            <v>25</v>
          </cell>
          <cell r="N18">
            <v>7</v>
          </cell>
          <cell r="O18">
            <v>6</v>
          </cell>
          <cell r="Q18">
            <v>25</v>
          </cell>
          <cell r="R18">
            <v>25</v>
          </cell>
          <cell r="S18">
            <v>25</v>
          </cell>
          <cell r="U18" t="str">
            <v xml:space="preserve">DWTP 25
</v>
          </cell>
          <cell r="V18">
            <v>2</v>
          </cell>
          <cell r="W18">
            <v>4</v>
          </cell>
        </row>
        <row r="19">
          <cell r="A19" t="str">
            <v xml:space="preserve">DWTP 24
</v>
          </cell>
          <cell r="B19">
            <v>47</v>
          </cell>
          <cell r="C19">
            <v>40</v>
          </cell>
          <cell r="E19">
            <v>24</v>
          </cell>
          <cell r="F19">
            <v>1</v>
          </cell>
          <cell r="G19">
            <v>1</v>
          </cell>
          <cell r="I19">
            <v>24</v>
          </cell>
          <cell r="J19">
            <v>10</v>
          </cell>
          <cell r="K19">
            <v>10</v>
          </cell>
          <cell r="M19">
            <v>24</v>
          </cell>
          <cell r="N19">
            <v>3</v>
          </cell>
          <cell r="O19">
            <v>5</v>
          </cell>
          <cell r="Q19">
            <v>24</v>
          </cell>
          <cell r="R19">
            <v>28</v>
          </cell>
          <cell r="S19">
            <v>24</v>
          </cell>
          <cell r="U19" t="str">
            <v xml:space="preserve">DWTP 24
</v>
          </cell>
          <cell r="V19">
            <v>5</v>
          </cell>
          <cell r="W19">
            <v>0</v>
          </cell>
        </row>
        <row r="20">
          <cell r="A20" t="str">
            <v xml:space="preserve">DWTP 11
</v>
          </cell>
          <cell r="B20">
            <v>46</v>
          </cell>
          <cell r="C20">
            <v>31</v>
          </cell>
          <cell r="E20">
            <v>11</v>
          </cell>
          <cell r="F20">
            <v>5</v>
          </cell>
          <cell r="G20">
            <v>1</v>
          </cell>
          <cell r="I20">
            <v>11</v>
          </cell>
          <cell r="J20">
            <v>8</v>
          </cell>
          <cell r="K20">
            <v>8</v>
          </cell>
          <cell r="M20">
            <v>11</v>
          </cell>
          <cell r="N20">
            <v>2</v>
          </cell>
          <cell r="O20">
            <v>0</v>
          </cell>
          <cell r="Q20">
            <v>11</v>
          </cell>
          <cell r="R20">
            <v>23</v>
          </cell>
          <cell r="S20">
            <v>22</v>
          </cell>
          <cell r="U20" t="str">
            <v xml:space="preserve">DWTP 11
</v>
          </cell>
          <cell r="V20">
            <v>8</v>
          </cell>
          <cell r="W20">
            <v>0</v>
          </cell>
        </row>
        <row r="21">
          <cell r="A21" t="str">
            <v xml:space="preserve">DWTP 23
</v>
          </cell>
          <cell r="B21">
            <v>45</v>
          </cell>
          <cell r="C21">
            <v>40</v>
          </cell>
          <cell r="E21">
            <v>23</v>
          </cell>
          <cell r="F21">
            <v>2</v>
          </cell>
          <cell r="G21">
            <v>3</v>
          </cell>
          <cell r="I21">
            <v>23</v>
          </cell>
          <cell r="J21">
            <v>11</v>
          </cell>
          <cell r="K21">
            <v>12</v>
          </cell>
          <cell r="M21">
            <v>23</v>
          </cell>
          <cell r="N21">
            <v>5</v>
          </cell>
          <cell r="O21">
            <v>4</v>
          </cell>
          <cell r="Q21">
            <v>23</v>
          </cell>
          <cell r="R21">
            <v>23</v>
          </cell>
          <cell r="S21">
            <v>20</v>
          </cell>
          <cell r="U21" t="str">
            <v xml:space="preserve">DWTP 23
</v>
          </cell>
          <cell r="V21">
            <v>4</v>
          </cell>
          <cell r="W21">
            <v>1</v>
          </cell>
        </row>
        <row r="22">
          <cell r="A22" t="str">
            <v xml:space="preserve">DWTP 16
</v>
          </cell>
          <cell r="B22">
            <v>44</v>
          </cell>
          <cell r="C22">
            <v>37</v>
          </cell>
          <cell r="E22">
            <v>16</v>
          </cell>
          <cell r="F22">
            <v>2</v>
          </cell>
          <cell r="G22">
            <v>2</v>
          </cell>
          <cell r="I22">
            <v>16</v>
          </cell>
          <cell r="J22">
            <v>10</v>
          </cell>
          <cell r="K22">
            <v>10</v>
          </cell>
          <cell r="M22">
            <v>16</v>
          </cell>
          <cell r="N22">
            <v>3</v>
          </cell>
          <cell r="O22">
            <v>2</v>
          </cell>
          <cell r="Q22">
            <v>16</v>
          </cell>
          <cell r="R22">
            <v>26</v>
          </cell>
          <cell r="S22">
            <v>22</v>
          </cell>
          <cell r="U22" t="str">
            <v xml:space="preserve">DWTP 16
</v>
          </cell>
          <cell r="V22">
            <v>3</v>
          </cell>
          <cell r="W22">
            <v>1</v>
          </cell>
        </row>
        <row r="23">
          <cell r="A23" t="str">
            <v xml:space="preserve">DWTP 12
</v>
          </cell>
          <cell r="B23">
            <v>43</v>
          </cell>
          <cell r="C23">
            <v>37</v>
          </cell>
          <cell r="E23">
            <v>12</v>
          </cell>
          <cell r="F23">
            <v>3</v>
          </cell>
          <cell r="G23">
            <v>0</v>
          </cell>
          <cell r="I23">
            <v>12</v>
          </cell>
          <cell r="J23">
            <v>10</v>
          </cell>
          <cell r="K23">
            <v>10</v>
          </cell>
          <cell r="M23">
            <v>12</v>
          </cell>
          <cell r="N23">
            <v>5</v>
          </cell>
          <cell r="O23">
            <v>6</v>
          </cell>
          <cell r="Q23">
            <v>12</v>
          </cell>
          <cell r="R23">
            <v>24</v>
          </cell>
          <cell r="S23">
            <v>21</v>
          </cell>
          <cell r="U23" t="str">
            <v xml:space="preserve">DWTP 12
</v>
          </cell>
          <cell r="V23">
            <v>1</v>
          </cell>
          <cell r="W23">
            <v>0</v>
          </cell>
        </row>
        <row r="24">
          <cell r="A24" t="str">
            <v xml:space="preserve">DWTP 15
</v>
          </cell>
          <cell r="B24">
            <v>43</v>
          </cell>
          <cell r="C24">
            <v>37</v>
          </cell>
          <cell r="E24">
            <v>15</v>
          </cell>
          <cell r="F24">
            <v>4</v>
          </cell>
          <cell r="G24">
            <v>2</v>
          </cell>
          <cell r="I24">
            <v>15</v>
          </cell>
          <cell r="J24">
            <v>9</v>
          </cell>
          <cell r="K24">
            <v>9</v>
          </cell>
          <cell r="M24">
            <v>15</v>
          </cell>
          <cell r="N24">
            <v>2</v>
          </cell>
          <cell r="O24">
            <v>3</v>
          </cell>
          <cell r="Q24">
            <v>15</v>
          </cell>
          <cell r="R24">
            <v>26</v>
          </cell>
          <cell r="S24">
            <v>23</v>
          </cell>
          <cell r="U24" t="str">
            <v xml:space="preserve">DWTP 15
</v>
          </cell>
          <cell r="V24">
            <v>2</v>
          </cell>
          <cell r="W24">
            <v>0</v>
          </cell>
        </row>
        <row r="25">
          <cell r="A25" t="str">
            <v xml:space="preserve">DWTP 14
</v>
          </cell>
          <cell r="B25">
            <v>34</v>
          </cell>
          <cell r="C25">
            <v>33</v>
          </cell>
          <cell r="E25">
            <v>14</v>
          </cell>
          <cell r="F25">
            <v>3</v>
          </cell>
          <cell r="G25">
            <v>1</v>
          </cell>
          <cell r="I25">
            <v>14</v>
          </cell>
          <cell r="J25">
            <v>10</v>
          </cell>
          <cell r="K25">
            <v>10</v>
          </cell>
          <cell r="M25">
            <v>14</v>
          </cell>
          <cell r="N25">
            <v>0</v>
          </cell>
          <cell r="O25">
            <v>1</v>
          </cell>
          <cell r="Q25">
            <v>14</v>
          </cell>
          <cell r="R25">
            <v>21</v>
          </cell>
          <cell r="S25">
            <v>21</v>
          </cell>
          <cell r="U25" t="str">
            <v xml:space="preserve">DWTP 14
</v>
          </cell>
          <cell r="V25">
            <v>0</v>
          </cell>
          <cell r="W25">
            <v>0</v>
          </cell>
        </row>
        <row r="26">
          <cell r="A26" t="str">
            <v xml:space="preserve">DWTP 5
</v>
          </cell>
          <cell r="B26">
            <v>34</v>
          </cell>
          <cell r="C26">
            <v>30</v>
          </cell>
          <cell r="E26">
            <v>5</v>
          </cell>
          <cell r="F26">
            <v>7</v>
          </cell>
          <cell r="G26">
            <v>3</v>
          </cell>
          <cell r="I26">
            <v>5</v>
          </cell>
          <cell r="J26">
            <v>3</v>
          </cell>
          <cell r="K26">
            <v>3</v>
          </cell>
          <cell r="M26">
            <v>5</v>
          </cell>
          <cell r="N26">
            <v>0</v>
          </cell>
          <cell r="O26">
            <v>0</v>
          </cell>
          <cell r="Q26">
            <v>5</v>
          </cell>
          <cell r="R26">
            <v>23</v>
          </cell>
          <cell r="S26">
            <v>23</v>
          </cell>
          <cell r="U26" t="str">
            <v xml:space="preserve">DWTP 5
</v>
          </cell>
          <cell r="V26">
            <v>1</v>
          </cell>
          <cell r="W26">
            <v>1</v>
          </cell>
        </row>
        <row r="27">
          <cell r="A27" t="str">
            <v xml:space="preserve">DWTP 13
</v>
          </cell>
          <cell r="B27">
            <v>31</v>
          </cell>
          <cell r="C27">
            <v>33</v>
          </cell>
          <cell r="E27">
            <v>13</v>
          </cell>
          <cell r="F27">
            <v>3</v>
          </cell>
          <cell r="G27">
            <v>1</v>
          </cell>
          <cell r="I27">
            <v>13</v>
          </cell>
          <cell r="J27">
            <v>10</v>
          </cell>
          <cell r="K27">
            <v>9</v>
          </cell>
          <cell r="M27">
            <v>13</v>
          </cell>
          <cell r="N27">
            <v>0</v>
          </cell>
          <cell r="O27">
            <v>0</v>
          </cell>
          <cell r="Q27">
            <v>13</v>
          </cell>
          <cell r="R27">
            <v>18</v>
          </cell>
          <cell r="S27">
            <v>23</v>
          </cell>
          <cell r="U27" t="str">
            <v xml:space="preserve">DWTP 13
</v>
          </cell>
          <cell r="V27">
            <v>0</v>
          </cell>
          <cell r="W27">
            <v>0</v>
          </cell>
        </row>
        <row r="28">
          <cell r="A28" t="str">
            <v xml:space="preserve">DWTP 29
</v>
          </cell>
          <cell r="B28">
            <v>30</v>
          </cell>
          <cell r="C28">
            <v>33</v>
          </cell>
          <cell r="E28">
            <v>29</v>
          </cell>
          <cell r="F28">
            <v>3</v>
          </cell>
          <cell r="G28">
            <v>1</v>
          </cell>
          <cell r="I28">
            <v>29</v>
          </cell>
          <cell r="J28">
            <v>9</v>
          </cell>
          <cell r="K28">
            <v>8</v>
          </cell>
          <cell r="M28">
            <v>29</v>
          </cell>
          <cell r="N28">
            <v>3</v>
          </cell>
          <cell r="O28">
            <v>6</v>
          </cell>
          <cell r="Q28">
            <v>29</v>
          </cell>
          <cell r="R28">
            <v>13</v>
          </cell>
          <cell r="S28">
            <v>16</v>
          </cell>
          <cell r="U28" t="str">
            <v xml:space="preserve">DWTP 29
</v>
          </cell>
          <cell r="V28">
            <v>2</v>
          </cell>
          <cell r="W28">
            <v>2</v>
          </cell>
        </row>
      </sheetData>
      <sheetData sheetId="5"/>
      <sheetData sheetId="6">
        <row r="30">
          <cell r="P30" t="str">
            <v>Source</v>
          </cell>
          <cell r="Q30" t="str">
            <v>Treated</v>
          </cell>
          <cell r="T30" t="str">
            <v>Source</v>
          </cell>
          <cell r="U30" t="str">
            <v>Treated</v>
          </cell>
          <cell r="X30" t="str">
            <v>Source</v>
          </cell>
          <cell r="Y30" t="str">
            <v>Treated</v>
          </cell>
        </row>
        <row r="31">
          <cell r="B31" t="str">
            <v>Source</v>
          </cell>
          <cell r="C31" t="str">
            <v>Treated</v>
          </cell>
          <cell r="F31" t="str">
            <v>Source</v>
          </cell>
          <cell r="G31" t="str">
            <v>Treated</v>
          </cell>
          <cell r="J31" t="str">
            <v>Source</v>
          </cell>
          <cell r="K31" t="str">
            <v>Treated</v>
          </cell>
          <cell r="O31">
            <v>1</v>
          </cell>
          <cell r="P31">
            <v>7</v>
          </cell>
          <cell r="Q31">
            <v>2</v>
          </cell>
          <cell r="S31">
            <v>1</v>
          </cell>
          <cell r="T31">
            <v>5</v>
          </cell>
          <cell r="U31">
            <v>0</v>
          </cell>
          <cell r="W31" t="str">
            <v>DWTP 1</v>
          </cell>
          <cell r="X31">
            <v>2</v>
          </cell>
          <cell r="Y31">
            <v>2</v>
          </cell>
        </row>
        <row r="32">
          <cell r="A32">
            <v>1</v>
          </cell>
          <cell r="B32">
            <v>6</v>
          </cell>
          <cell r="C32">
            <v>1</v>
          </cell>
          <cell r="E32">
            <v>1</v>
          </cell>
          <cell r="F32">
            <v>3</v>
          </cell>
          <cell r="G32">
            <v>0</v>
          </cell>
          <cell r="I32" t="str">
            <v>DWTP 1</v>
          </cell>
          <cell r="J32">
            <v>3</v>
          </cell>
          <cell r="K32">
            <v>1</v>
          </cell>
          <cell r="O32">
            <v>2</v>
          </cell>
          <cell r="P32">
            <v>10</v>
          </cell>
          <cell r="Q32">
            <v>2</v>
          </cell>
          <cell r="S32">
            <v>2</v>
          </cell>
          <cell r="T32">
            <v>5</v>
          </cell>
          <cell r="U32">
            <v>0</v>
          </cell>
          <cell r="W32" t="str">
            <v>DWTP 2</v>
          </cell>
          <cell r="X32">
            <v>5</v>
          </cell>
          <cell r="Y32">
            <v>2</v>
          </cell>
        </row>
        <row r="33">
          <cell r="A33">
            <v>2</v>
          </cell>
          <cell r="B33">
            <v>14</v>
          </cell>
          <cell r="C33">
            <v>2</v>
          </cell>
          <cell r="E33">
            <v>2</v>
          </cell>
          <cell r="F33">
            <v>6</v>
          </cell>
          <cell r="G33">
            <v>0</v>
          </cell>
          <cell r="I33" t="str">
            <v>DWTP 2</v>
          </cell>
          <cell r="J33">
            <v>8</v>
          </cell>
          <cell r="K33">
            <v>2</v>
          </cell>
          <cell r="O33">
            <v>3</v>
          </cell>
          <cell r="P33">
            <v>22</v>
          </cell>
          <cell r="Q33">
            <v>6</v>
          </cell>
          <cell r="S33">
            <v>3</v>
          </cell>
          <cell r="T33">
            <v>11</v>
          </cell>
          <cell r="U33">
            <v>1</v>
          </cell>
          <cell r="W33" t="str">
            <v>DWTP 3</v>
          </cell>
          <cell r="X33">
            <v>11</v>
          </cell>
          <cell r="Y33">
            <v>5</v>
          </cell>
        </row>
        <row r="34">
          <cell r="A34">
            <v>3</v>
          </cell>
          <cell r="B34">
            <v>8</v>
          </cell>
          <cell r="C34">
            <v>3</v>
          </cell>
          <cell r="E34">
            <v>3</v>
          </cell>
          <cell r="F34">
            <v>5</v>
          </cell>
          <cell r="G34">
            <v>0</v>
          </cell>
          <cell r="I34" t="str">
            <v>DWTP 3</v>
          </cell>
          <cell r="J34">
            <v>3</v>
          </cell>
          <cell r="K34">
            <v>3</v>
          </cell>
          <cell r="O34">
            <v>4</v>
          </cell>
          <cell r="P34">
            <v>30</v>
          </cell>
          <cell r="Q34">
            <v>19</v>
          </cell>
          <cell r="S34">
            <v>4</v>
          </cell>
          <cell r="T34">
            <v>12</v>
          </cell>
          <cell r="U34">
            <v>5</v>
          </cell>
          <cell r="W34" t="str">
            <v>DWTP 4</v>
          </cell>
          <cell r="X34">
            <v>18</v>
          </cell>
          <cell r="Y34">
            <v>14</v>
          </cell>
        </row>
        <row r="35">
          <cell r="A35">
            <v>4</v>
          </cell>
          <cell r="B35">
            <v>9</v>
          </cell>
          <cell r="C35">
            <v>11</v>
          </cell>
          <cell r="E35">
            <v>4</v>
          </cell>
          <cell r="F35">
            <v>9</v>
          </cell>
          <cell r="G35">
            <v>3</v>
          </cell>
          <cell r="I35" t="str">
            <v>DWTP 4</v>
          </cell>
          <cell r="J35">
            <v>0</v>
          </cell>
          <cell r="K35">
            <v>8</v>
          </cell>
          <cell r="O35">
            <v>5</v>
          </cell>
          <cell r="P35">
            <v>3</v>
          </cell>
          <cell r="Q35">
            <v>2</v>
          </cell>
          <cell r="S35">
            <v>5</v>
          </cell>
          <cell r="T35">
            <v>3</v>
          </cell>
          <cell r="U35">
            <v>2</v>
          </cell>
          <cell r="W35" t="str">
            <v>DWTP 5</v>
          </cell>
          <cell r="X35">
            <v>0</v>
          </cell>
          <cell r="Y35">
            <v>0</v>
          </cell>
        </row>
        <row r="36">
          <cell r="A36">
            <v>5</v>
          </cell>
          <cell r="B36">
            <v>8</v>
          </cell>
          <cell r="C36">
            <v>7</v>
          </cell>
          <cell r="E36">
            <v>5</v>
          </cell>
          <cell r="F36">
            <v>6</v>
          </cell>
          <cell r="G36">
            <v>3</v>
          </cell>
          <cell r="I36" t="str">
            <v>DWTP 5</v>
          </cell>
          <cell r="J36">
            <v>2</v>
          </cell>
          <cell r="K36">
            <v>4</v>
          </cell>
          <cell r="O36">
            <v>10</v>
          </cell>
          <cell r="P36">
            <v>9</v>
          </cell>
          <cell r="Q36">
            <v>8</v>
          </cell>
          <cell r="S36">
            <v>10</v>
          </cell>
          <cell r="T36">
            <v>4</v>
          </cell>
          <cell r="U36">
            <v>1</v>
          </cell>
          <cell r="W36" t="str">
            <v>DWTP 10</v>
          </cell>
          <cell r="X36">
            <v>5</v>
          </cell>
          <cell r="Y36">
            <v>7</v>
          </cell>
        </row>
        <row r="37">
          <cell r="A37">
            <v>6</v>
          </cell>
          <cell r="B37">
            <v>11</v>
          </cell>
          <cell r="C37">
            <v>9</v>
          </cell>
          <cell r="E37">
            <v>6</v>
          </cell>
          <cell r="F37">
            <v>6</v>
          </cell>
          <cell r="G37">
            <v>2</v>
          </cell>
          <cell r="I37" t="str">
            <v>DWTP 6</v>
          </cell>
          <cell r="J37">
            <v>5</v>
          </cell>
          <cell r="K37">
            <v>7</v>
          </cell>
          <cell r="O37">
            <v>11</v>
          </cell>
          <cell r="P37">
            <v>2</v>
          </cell>
          <cell r="Q37">
            <v>0</v>
          </cell>
          <cell r="S37">
            <v>11</v>
          </cell>
          <cell r="T37">
            <v>1</v>
          </cell>
          <cell r="U37">
            <v>0</v>
          </cell>
          <cell r="W37" t="str">
            <v>DWTP 11</v>
          </cell>
          <cell r="X37">
            <v>1</v>
          </cell>
          <cell r="Y37">
            <v>0</v>
          </cell>
        </row>
        <row r="38">
          <cell r="A38">
            <v>7</v>
          </cell>
          <cell r="B38">
            <v>2</v>
          </cell>
          <cell r="C38">
            <v>3</v>
          </cell>
          <cell r="E38">
            <v>7</v>
          </cell>
          <cell r="F38">
            <v>1</v>
          </cell>
          <cell r="G38">
            <v>0</v>
          </cell>
          <cell r="I38" t="str">
            <v>DWTP 7</v>
          </cell>
          <cell r="J38">
            <v>1</v>
          </cell>
          <cell r="K38">
            <v>3</v>
          </cell>
          <cell r="O38">
            <v>12</v>
          </cell>
          <cell r="P38">
            <v>6</v>
          </cell>
          <cell r="Q38">
            <v>5</v>
          </cell>
          <cell r="S38">
            <v>12</v>
          </cell>
          <cell r="T38">
            <v>2</v>
          </cell>
          <cell r="U38">
            <v>0</v>
          </cell>
          <cell r="W38" t="str">
            <v>DWTP 12</v>
          </cell>
          <cell r="X38">
            <v>4</v>
          </cell>
          <cell r="Y38">
            <v>5</v>
          </cell>
        </row>
        <row r="39">
          <cell r="A39">
            <v>8</v>
          </cell>
          <cell r="B39">
            <v>5</v>
          </cell>
          <cell r="C39">
            <v>4</v>
          </cell>
          <cell r="E39">
            <v>8</v>
          </cell>
          <cell r="F39">
            <v>4</v>
          </cell>
          <cell r="G39">
            <v>0</v>
          </cell>
          <cell r="I39" t="str">
            <v>DWTP 8</v>
          </cell>
          <cell r="J39">
            <v>1</v>
          </cell>
          <cell r="K39">
            <v>4</v>
          </cell>
          <cell r="O39">
            <v>13</v>
          </cell>
          <cell r="P39">
            <v>0</v>
          </cell>
          <cell r="Q39">
            <v>0</v>
          </cell>
          <cell r="S39">
            <v>13</v>
          </cell>
          <cell r="T39">
            <v>0</v>
          </cell>
          <cell r="U39">
            <v>0</v>
          </cell>
          <cell r="W39" t="str">
            <v>DWTP 13</v>
          </cell>
          <cell r="X39">
            <v>0</v>
          </cell>
          <cell r="Y39">
            <v>0</v>
          </cell>
        </row>
        <row r="40">
          <cell r="A40">
            <v>9</v>
          </cell>
          <cell r="B40">
            <v>4</v>
          </cell>
          <cell r="C40">
            <v>4</v>
          </cell>
          <cell r="E40">
            <v>9</v>
          </cell>
          <cell r="F40">
            <v>4</v>
          </cell>
          <cell r="G40">
            <v>0</v>
          </cell>
          <cell r="I40" t="str">
            <v>DWTP 9</v>
          </cell>
          <cell r="J40">
            <v>0</v>
          </cell>
          <cell r="K40">
            <v>4</v>
          </cell>
          <cell r="O40">
            <v>14</v>
          </cell>
          <cell r="P40">
            <v>0</v>
          </cell>
          <cell r="Q40">
            <v>1</v>
          </cell>
          <cell r="S40">
            <v>14</v>
          </cell>
          <cell r="T40">
            <v>0</v>
          </cell>
          <cell r="U40">
            <v>0</v>
          </cell>
          <cell r="W40" t="str">
            <v>DWTP 14</v>
          </cell>
          <cell r="X40">
            <v>0</v>
          </cell>
          <cell r="Y40">
            <v>1</v>
          </cell>
        </row>
        <row r="41">
          <cell r="O41">
            <v>15</v>
          </cell>
          <cell r="P41">
            <v>2</v>
          </cell>
          <cell r="Q41">
            <v>3</v>
          </cell>
          <cell r="S41">
            <v>15</v>
          </cell>
          <cell r="T41">
            <v>1</v>
          </cell>
          <cell r="U41">
            <v>0</v>
          </cell>
          <cell r="W41" t="str">
            <v>DWTP 15</v>
          </cell>
          <cell r="X41">
            <v>1</v>
          </cell>
          <cell r="Y41">
            <v>3</v>
          </cell>
        </row>
        <row r="42">
          <cell r="O42">
            <v>16</v>
          </cell>
          <cell r="P42">
            <v>3</v>
          </cell>
          <cell r="Q42">
            <v>2</v>
          </cell>
          <cell r="S42">
            <v>16</v>
          </cell>
          <cell r="T42">
            <v>0</v>
          </cell>
          <cell r="U42">
            <v>0</v>
          </cell>
          <cell r="W42" t="str">
            <v>DWTP 16</v>
          </cell>
          <cell r="X42">
            <v>3</v>
          </cell>
          <cell r="Y42">
            <v>2</v>
          </cell>
        </row>
        <row r="43">
          <cell r="O43">
            <v>17</v>
          </cell>
          <cell r="P43">
            <v>9</v>
          </cell>
          <cell r="Q43">
            <v>3</v>
          </cell>
          <cell r="S43">
            <v>17</v>
          </cell>
          <cell r="T43">
            <v>3</v>
          </cell>
          <cell r="U43">
            <v>0</v>
          </cell>
          <cell r="W43" t="str">
            <v>DWTP 17</v>
          </cell>
          <cell r="X43">
            <v>6</v>
          </cell>
          <cell r="Y43">
            <v>3</v>
          </cell>
        </row>
        <row r="44">
          <cell r="O44">
            <v>18</v>
          </cell>
          <cell r="P44">
            <v>7</v>
          </cell>
          <cell r="Q44">
            <v>2</v>
          </cell>
          <cell r="S44">
            <v>18</v>
          </cell>
          <cell r="T44">
            <v>3</v>
          </cell>
          <cell r="U44">
            <v>0</v>
          </cell>
          <cell r="W44" t="str">
            <v>DWTP 18</v>
          </cell>
          <cell r="X44">
            <v>4</v>
          </cell>
          <cell r="Y44">
            <v>2</v>
          </cell>
        </row>
        <row r="45">
          <cell r="O45">
            <v>19</v>
          </cell>
          <cell r="P45">
            <v>9</v>
          </cell>
          <cell r="Q45">
            <v>3</v>
          </cell>
          <cell r="S45">
            <v>19</v>
          </cell>
          <cell r="T45">
            <v>1</v>
          </cell>
          <cell r="U45">
            <v>0</v>
          </cell>
          <cell r="W45" t="str">
            <v>DWTP 19</v>
          </cell>
          <cell r="X45">
            <v>8</v>
          </cell>
          <cell r="Y45">
            <v>3</v>
          </cell>
        </row>
        <row r="46">
          <cell r="O46">
            <v>20</v>
          </cell>
          <cell r="P46">
            <v>6</v>
          </cell>
          <cell r="Q46">
            <v>5</v>
          </cell>
          <cell r="S46">
            <v>20</v>
          </cell>
          <cell r="T46">
            <v>2</v>
          </cell>
          <cell r="U46">
            <v>1</v>
          </cell>
          <cell r="W46" t="str">
            <v>DWTP 20</v>
          </cell>
          <cell r="X46">
            <v>4</v>
          </cell>
          <cell r="Y46">
            <v>4</v>
          </cell>
        </row>
        <row r="47">
          <cell r="O47">
            <v>21</v>
          </cell>
          <cell r="P47">
            <v>13</v>
          </cell>
          <cell r="Q47">
            <v>7</v>
          </cell>
          <cell r="S47">
            <v>21</v>
          </cell>
          <cell r="T47">
            <v>3</v>
          </cell>
          <cell r="U47">
            <v>0</v>
          </cell>
          <cell r="W47" t="str">
            <v>DWTP 21</v>
          </cell>
          <cell r="X47">
            <v>10</v>
          </cell>
          <cell r="Y47">
            <v>7</v>
          </cell>
        </row>
        <row r="48">
          <cell r="O48">
            <v>22</v>
          </cell>
          <cell r="P48">
            <v>12</v>
          </cell>
          <cell r="Q48">
            <v>5</v>
          </cell>
          <cell r="S48">
            <v>22</v>
          </cell>
          <cell r="T48">
            <v>2</v>
          </cell>
          <cell r="U48">
            <v>1</v>
          </cell>
          <cell r="W48" t="str">
            <v>DWTP 22</v>
          </cell>
          <cell r="X48">
            <v>10</v>
          </cell>
          <cell r="Y48">
            <v>4</v>
          </cell>
        </row>
        <row r="49">
          <cell r="O49">
            <v>23</v>
          </cell>
          <cell r="P49">
            <v>4</v>
          </cell>
          <cell r="Q49">
            <v>4</v>
          </cell>
          <cell r="S49">
            <v>23</v>
          </cell>
          <cell r="T49">
            <v>1</v>
          </cell>
          <cell r="U49">
            <v>1</v>
          </cell>
          <cell r="W49" t="str">
            <v>DWTP 23</v>
          </cell>
          <cell r="X49">
            <v>3</v>
          </cell>
          <cell r="Y49">
            <v>3</v>
          </cell>
        </row>
        <row r="50">
          <cell r="O50">
            <v>24</v>
          </cell>
          <cell r="P50">
            <v>3</v>
          </cell>
          <cell r="Q50">
            <v>5</v>
          </cell>
          <cell r="S50">
            <v>24</v>
          </cell>
          <cell r="T50">
            <v>0</v>
          </cell>
          <cell r="U50">
            <v>0</v>
          </cell>
          <cell r="W50" t="str">
            <v>DWTP 24</v>
          </cell>
          <cell r="X50">
            <v>3</v>
          </cell>
          <cell r="Y50">
            <v>5</v>
          </cell>
        </row>
        <row r="51">
          <cell r="O51">
            <v>25</v>
          </cell>
          <cell r="P51">
            <v>8</v>
          </cell>
          <cell r="Q51">
            <v>6</v>
          </cell>
          <cell r="S51">
            <v>25</v>
          </cell>
          <cell r="T51">
            <v>1</v>
          </cell>
          <cell r="U51">
            <v>0</v>
          </cell>
          <cell r="W51" t="str">
            <v>DWTP 25</v>
          </cell>
          <cell r="X51">
            <v>7</v>
          </cell>
          <cell r="Y51">
            <v>6</v>
          </cell>
        </row>
        <row r="52">
          <cell r="O52">
            <v>26</v>
          </cell>
          <cell r="P52">
            <v>20</v>
          </cell>
          <cell r="Q52">
            <v>16</v>
          </cell>
          <cell r="S52">
            <v>26</v>
          </cell>
          <cell r="T52">
            <v>4</v>
          </cell>
          <cell r="U52">
            <v>2</v>
          </cell>
          <cell r="W52" t="str">
            <v>DWTP 26</v>
          </cell>
          <cell r="X52">
            <v>16</v>
          </cell>
          <cell r="Y52">
            <v>14</v>
          </cell>
        </row>
        <row r="53">
          <cell r="O53">
            <v>27</v>
          </cell>
          <cell r="P53">
            <v>14</v>
          </cell>
          <cell r="Q53">
            <v>10</v>
          </cell>
          <cell r="S53">
            <v>27</v>
          </cell>
          <cell r="T53">
            <v>5</v>
          </cell>
          <cell r="U53">
            <v>0</v>
          </cell>
          <cell r="W53" t="str">
            <v>DWTP 27</v>
          </cell>
          <cell r="X53">
            <v>9</v>
          </cell>
          <cell r="Y53">
            <v>10</v>
          </cell>
        </row>
        <row r="54">
          <cell r="O54">
            <v>28</v>
          </cell>
          <cell r="P54">
            <v>7</v>
          </cell>
          <cell r="Q54">
            <v>1</v>
          </cell>
          <cell r="S54">
            <v>28</v>
          </cell>
          <cell r="T54">
            <v>3</v>
          </cell>
          <cell r="U54">
            <v>1</v>
          </cell>
          <cell r="W54" t="str">
            <v>DWTP 28</v>
          </cell>
          <cell r="X54">
            <v>4</v>
          </cell>
          <cell r="Y54">
            <v>0</v>
          </cell>
        </row>
        <row r="55">
          <cell r="O55">
            <v>29</v>
          </cell>
          <cell r="P55">
            <v>4</v>
          </cell>
          <cell r="Q55">
            <v>6</v>
          </cell>
          <cell r="S55">
            <v>29</v>
          </cell>
          <cell r="T55">
            <v>1</v>
          </cell>
          <cell r="U55">
            <v>0</v>
          </cell>
          <cell r="W55" t="str">
            <v>DWTP 29</v>
          </cell>
          <cell r="X55">
            <v>3</v>
          </cell>
          <cell r="Y55">
            <v>6</v>
          </cell>
        </row>
      </sheetData>
      <sheetData sheetId="7">
        <row r="27">
          <cell r="C27" t="str">
            <v>Source</v>
          </cell>
          <cell r="D27" t="str">
            <v>Treated</v>
          </cell>
          <cell r="G27" t="str">
            <v>source</v>
          </cell>
          <cell r="H27" t="str">
            <v>treated</v>
          </cell>
          <cell r="K27" t="str">
            <v>source</v>
          </cell>
          <cell r="L27" t="str">
            <v>treated</v>
          </cell>
          <cell r="O27" t="str">
            <v xml:space="preserve">source </v>
          </cell>
          <cell r="P27" t="str">
            <v>treated</v>
          </cell>
          <cell r="S27" t="str">
            <v xml:space="preserve">source </v>
          </cell>
          <cell r="T27" t="str">
            <v>treated</v>
          </cell>
        </row>
        <row r="28">
          <cell r="A28" t="str">
            <v xml:space="preserve">DWTP 4
</v>
          </cell>
          <cell r="B28">
            <v>4</v>
          </cell>
          <cell r="C28">
            <v>807.03198888512179</v>
          </cell>
          <cell r="D28">
            <v>45.380511326394497</v>
          </cell>
          <cell r="F28">
            <v>4</v>
          </cell>
          <cell r="G28">
            <v>38.954000000000001</v>
          </cell>
          <cell r="H28">
            <v>38.552</v>
          </cell>
          <cell r="J28">
            <v>4</v>
          </cell>
          <cell r="K28">
            <v>579.49035855728744</v>
          </cell>
          <cell r="L28">
            <v>400</v>
          </cell>
          <cell r="N28">
            <v>4</v>
          </cell>
          <cell r="O28">
            <v>347.00000000000006</v>
          </cell>
          <cell r="P28">
            <v>379.59999999999997</v>
          </cell>
          <cell r="S28">
            <v>208.70970000000003</v>
          </cell>
          <cell r="T28">
            <v>168.5789</v>
          </cell>
        </row>
        <row r="29">
          <cell r="A29" t="str">
            <v xml:space="preserve">DWTP 3
</v>
          </cell>
          <cell r="B29">
            <v>3</v>
          </cell>
          <cell r="C29">
            <v>465.98019713693373</v>
          </cell>
          <cell r="D29">
            <v>6.1458351743994539</v>
          </cell>
          <cell r="F29">
            <v>3</v>
          </cell>
          <cell r="G29">
            <v>17.942300000000003</v>
          </cell>
          <cell r="H29">
            <v>14.854000000000003</v>
          </cell>
          <cell r="J29">
            <v>3</v>
          </cell>
          <cell r="K29">
            <v>336.26561314488418</v>
          </cell>
          <cell r="L29">
            <v>19</v>
          </cell>
          <cell r="N29">
            <v>3</v>
          </cell>
          <cell r="O29">
            <v>855.82</v>
          </cell>
          <cell r="P29">
            <v>420.98</v>
          </cell>
          <cell r="S29">
            <v>219.8655</v>
          </cell>
          <cell r="T29">
            <v>266.53859999999997</v>
          </cell>
        </row>
        <row r="30">
          <cell r="A30" t="str">
            <v xml:space="preserve">DWTP 26
</v>
          </cell>
          <cell r="B30">
            <v>26</v>
          </cell>
          <cell r="C30">
            <v>94.883505805515256</v>
          </cell>
          <cell r="D30">
            <v>19.988833279019747</v>
          </cell>
          <cell r="F30">
            <v>26</v>
          </cell>
          <cell r="G30">
            <v>21.393999999999998</v>
          </cell>
          <cell r="H30">
            <v>23.278999999999996</v>
          </cell>
          <cell r="J30">
            <v>26</v>
          </cell>
          <cell r="K30">
            <v>335.61085166801456</v>
          </cell>
          <cell r="L30">
            <v>136</v>
          </cell>
          <cell r="N30">
            <v>26</v>
          </cell>
          <cell r="O30">
            <v>464.53000000000003</v>
          </cell>
          <cell r="P30">
            <v>193.20000000000002</v>
          </cell>
          <cell r="S30">
            <v>128.26160000000002</v>
          </cell>
          <cell r="T30">
            <v>153.08109999999996</v>
          </cell>
        </row>
        <row r="31">
          <cell r="A31" t="str">
            <v xml:space="preserve">DWTP 27
</v>
          </cell>
          <cell r="B31">
            <v>27</v>
          </cell>
          <cell r="C31">
            <v>400.11954999999995</v>
          </cell>
          <cell r="D31">
            <v>13.8459</v>
          </cell>
          <cell r="F31">
            <v>27</v>
          </cell>
          <cell r="G31">
            <v>6.9440000000000008</v>
          </cell>
          <cell r="H31">
            <v>5.7119999999999997</v>
          </cell>
          <cell r="J31">
            <v>27</v>
          </cell>
          <cell r="K31">
            <v>1292.613486966221</v>
          </cell>
          <cell r="L31">
            <v>232</v>
          </cell>
          <cell r="N31">
            <v>27</v>
          </cell>
          <cell r="O31">
            <v>662.76</v>
          </cell>
          <cell r="P31">
            <v>546.22</v>
          </cell>
          <cell r="S31">
            <v>232.40760000000003</v>
          </cell>
          <cell r="T31">
            <v>265.2842</v>
          </cell>
        </row>
        <row r="32">
          <cell r="A32" t="str">
            <v xml:space="preserve">DWTP 21
</v>
          </cell>
          <cell r="B32">
            <v>21</v>
          </cell>
          <cell r="C32">
            <v>119.20000000000002</v>
          </cell>
          <cell r="D32">
            <v>48.9</v>
          </cell>
          <cell r="F32">
            <v>21</v>
          </cell>
          <cell r="G32">
            <v>34.270999999999994</v>
          </cell>
          <cell r="H32">
            <v>32.156999999999996</v>
          </cell>
          <cell r="J32">
            <v>21</v>
          </cell>
          <cell r="K32">
            <v>724.16898895831935</v>
          </cell>
          <cell r="L32">
            <v>423.74374999999998</v>
          </cell>
          <cell r="N32">
            <v>21</v>
          </cell>
          <cell r="O32">
            <v>733.95</v>
          </cell>
          <cell r="P32">
            <v>480.24</v>
          </cell>
          <cell r="S32">
            <v>203.99</v>
          </cell>
          <cell r="T32">
            <v>230.75280000000001</v>
          </cell>
        </row>
        <row r="33">
          <cell r="A33" t="str">
            <v xml:space="preserve">DWTP 22
</v>
          </cell>
          <cell r="B33">
            <v>22</v>
          </cell>
          <cell r="C33">
            <v>135.97055976675057</v>
          </cell>
          <cell r="D33">
            <v>0.6869005938150694</v>
          </cell>
          <cell r="F33">
            <v>22</v>
          </cell>
          <cell r="G33">
            <v>1101.7350000000001</v>
          </cell>
          <cell r="H33">
            <v>1094.8499999999999</v>
          </cell>
          <cell r="J33">
            <v>22</v>
          </cell>
          <cell r="K33">
            <v>524.44910000000004</v>
          </cell>
          <cell r="L33">
            <v>0</v>
          </cell>
          <cell r="N33">
            <v>22</v>
          </cell>
          <cell r="O33">
            <v>680.6</v>
          </cell>
          <cell r="P33">
            <v>130</v>
          </cell>
          <cell r="S33">
            <v>109.69049999999999</v>
          </cell>
          <cell r="T33">
            <v>141.68039999999999</v>
          </cell>
        </row>
        <row r="34">
          <cell r="A34" t="str">
            <v xml:space="preserve">DWTP 1
</v>
          </cell>
          <cell r="B34">
            <v>1</v>
          </cell>
          <cell r="C34">
            <v>79.000634547181662</v>
          </cell>
          <cell r="D34">
            <v>0.19885542527866801</v>
          </cell>
          <cell r="F34">
            <v>1</v>
          </cell>
          <cell r="G34">
            <v>56.267000000000003</v>
          </cell>
          <cell r="H34">
            <v>55.166699999999992</v>
          </cell>
          <cell r="J34">
            <v>1</v>
          </cell>
          <cell r="K34">
            <v>0</v>
          </cell>
          <cell r="L34">
            <v>13</v>
          </cell>
          <cell r="N34">
            <v>1</v>
          </cell>
          <cell r="O34">
            <v>713.86</v>
          </cell>
          <cell r="P34">
            <v>303.31</v>
          </cell>
          <cell r="S34">
            <v>183.76740000000001</v>
          </cell>
          <cell r="T34">
            <v>186.1695</v>
          </cell>
        </row>
        <row r="35">
          <cell r="A35" t="str">
            <v xml:space="preserve">DWTP 10
</v>
          </cell>
          <cell r="B35">
            <v>10</v>
          </cell>
          <cell r="C35">
            <v>1.1463481633100419</v>
          </cell>
          <cell r="D35">
            <v>0</v>
          </cell>
          <cell r="F35">
            <v>10</v>
          </cell>
          <cell r="G35">
            <v>77.753999999999991</v>
          </cell>
          <cell r="H35">
            <v>76.19</v>
          </cell>
          <cell r="J35">
            <v>10</v>
          </cell>
          <cell r="K35">
            <v>382.01496606743012</v>
          </cell>
          <cell r="L35">
            <v>371.19519082591762</v>
          </cell>
          <cell r="N35">
            <v>10</v>
          </cell>
          <cell r="O35">
            <v>1255.5999999999999</v>
          </cell>
          <cell r="P35">
            <v>320.5</v>
          </cell>
          <cell r="S35">
            <v>205.91649999999998</v>
          </cell>
          <cell r="T35">
            <v>232.19710000000003</v>
          </cell>
        </row>
        <row r="36">
          <cell r="A36" t="str">
            <v xml:space="preserve">DWTP 2
</v>
          </cell>
          <cell r="B36">
            <v>2</v>
          </cell>
          <cell r="C36">
            <v>81.083410531114851</v>
          </cell>
          <cell r="D36">
            <v>0</v>
          </cell>
          <cell r="F36">
            <v>2</v>
          </cell>
          <cell r="G36">
            <v>46.319999999999993</v>
          </cell>
          <cell r="H36">
            <v>6.3120000000000003</v>
          </cell>
          <cell r="J36">
            <v>2</v>
          </cell>
          <cell r="K36">
            <v>947.80062971755956</v>
          </cell>
          <cell r="L36">
            <v>3332</v>
          </cell>
          <cell r="N36">
            <v>2</v>
          </cell>
          <cell r="O36">
            <v>709.21999999999991</v>
          </cell>
          <cell r="P36">
            <v>590.84</v>
          </cell>
          <cell r="S36">
            <v>236.69420000000002</v>
          </cell>
          <cell r="T36">
            <v>242.98920000000001</v>
          </cell>
        </row>
        <row r="37">
          <cell r="A37" t="str">
            <v xml:space="preserve">DWTP 17
</v>
          </cell>
          <cell r="B37">
            <v>17</v>
          </cell>
          <cell r="C37">
            <v>17.600000000000001</v>
          </cell>
          <cell r="D37">
            <v>27.730486300875853</v>
          </cell>
          <cell r="F37">
            <v>17</v>
          </cell>
          <cell r="G37">
            <v>34.42</v>
          </cell>
          <cell r="H37">
            <v>34.515999999999998</v>
          </cell>
          <cell r="J37">
            <v>17</v>
          </cell>
          <cell r="K37">
            <v>241.37634321489321</v>
          </cell>
          <cell r="L37">
            <v>223.05201642968302</v>
          </cell>
          <cell r="N37">
            <v>17</v>
          </cell>
          <cell r="O37">
            <v>514.29999999999995</v>
          </cell>
          <cell r="P37">
            <v>96.300000000000011</v>
          </cell>
          <cell r="S37">
            <v>51.091399999999986</v>
          </cell>
          <cell r="T37">
            <v>83.906599999999997</v>
          </cell>
        </row>
        <row r="38">
          <cell r="A38" t="str">
            <v xml:space="preserve">DWTP 20
</v>
          </cell>
          <cell r="B38">
            <v>20</v>
          </cell>
          <cell r="C38">
            <v>0</v>
          </cell>
          <cell r="D38">
            <v>0</v>
          </cell>
          <cell r="F38">
            <v>20</v>
          </cell>
          <cell r="G38">
            <v>1.9836999999999998</v>
          </cell>
          <cell r="H38">
            <v>2.3410000000000002</v>
          </cell>
          <cell r="J38">
            <v>20</v>
          </cell>
          <cell r="K38">
            <v>18</v>
          </cell>
          <cell r="L38">
            <v>236</v>
          </cell>
          <cell r="N38">
            <v>20</v>
          </cell>
          <cell r="O38">
            <v>2230.77</v>
          </cell>
          <cell r="P38">
            <v>376.68999999999994</v>
          </cell>
          <cell r="S38">
            <v>113.30700000000002</v>
          </cell>
          <cell r="T38">
            <v>189.45159999999998</v>
          </cell>
        </row>
        <row r="39">
          <cell r="A39" t="str">
            <v xml:space="preserve">DWTP 19
</v>
          </cell>
          <cell r="B39">
            <v>19</v>
          </cell>
          <cell r="C39">
            <v>0</v>
          </cell>
          <cell r="D39">
            <v>0</v>
          </cell>
          <cell r="F39">
            <v>19</v>
          </cell>
          <cell r="G39">
            <v>18.805000000000003</v>
          </cell>
          <cell r="H39">
            <v>19.451000000000001</v>
          </cell>
          <cell r="J39">
            <v>19</v>
          </cell>
          <cell r="K39">
            <v>8.8000000000000007</v>
          </cell>
          <cell r="L39">
            <v>0</v>
          </cell>
          <cell r="N39">
            <v>19</v>
          </cell>
          <cell r="O39">
            <v>900.9799999999999</v>
          </cell>
          <cell r="P39">
            <v>124.78</v>
          </cell>
          <cell r="S39">
            <v>119.70099999999998</v>
          </cell>
          <cell r="T39">
            <v>86.323599999999999</v>
          </cell>
        </row>
        <row r="40">
          <cell r="A40" t="str">
            <v xml:space="preserve">DWTP 18
</v>
          </cell>
          <cell r="B40">
            <v>18</v>
          </cell>
          <cell r="C40">
            <v>120.1365209289426</v>
          </cell>
          <cell r="D40">
            <v>0</v>
          </cell>
          <cell r="F40">
            <v>18</v>
          </cell>
          <cell r="G40">
            <v>44.610999999999997</v>
          </cell>
          <cell r="H40">
            <v>24.761999999999997</v>
          </cell>
          <cell r="J40">
            <v>18</v>
          </cell>
          <cell r="K40">
            <v>100.88811403540863</v>
          </cell>
          <cell r="L40">
            <v>740</v>
          </cell>
          <cell r="N40">
            <v>18</v>
          </cell>
          <cell r="O40">
            <v>1597.39</v>
          </cell>
          <cell r="P40">
            <v>214.41</v>
          </cell>
          <cell r="S40">
            <v>119.7457</v>
          </cell>
          <cell r="T40">
            <v>170.09039999999999</v>
          </cell>
        </row>
        <row r="41">
          <cell r="A41" t="str">
            <v xml:space="preserve">DWTP 28
</v>
          </cell>
          <cell r="B41">
            <v>28</v>
          </cell>
          <cell r="C41">
            <v>42.6</v>
          </cell>
          <cell r="D41">
            <v>0</v>
          </cell>
          <cell r="F41">
            <v>28</v>
          </cell>
          <cell r="G41">
            <v>9.2579999999999991</v>
          </cell>
          <cell r="H41">
            <v>9.6270000000000007</v>
          </cell>
          <cell r="J41">
            <v>28</v>
          </cell>
          <cell r="K41">
            <v>180.53354999999999</v>
          </cell>
          <cell r="L41">
            <v>0</v>
          </cell>
          <cell r="N41">
            <v>28</v>
          </cell>
          <cell r="O41">
            <v>1207.5400000000002</v>
          </cell>
          <cell r="P41">
            <v>1226.2099999999998</v>
          </cell>
          <cell r="S41">
            <v>264.3784</v>
          </cell>
          <cell r="T41">
            <v>258.76729999999998</v>
          </cell>
        </row>
        <row r="42">
          <cell r="A42" t="str">
            <v xml:space="preserve">DWTP 25
</v>
          </cell>
          <cell r="B42">
            <v>25</v>
          </cell>
          <cell r="C42">
            <v>0.131490603110024</v>
          </cell>
          <cell r="D42">
            <v>0</v>
          </cell>
          <cell r="F42">
            <v>25</v>
          </cell>
          <cell r="G42">
            <v>17.581999999999997</v>
          </cell>
          <cell r="H42">
            <v>16.131999999999998</v>
          </cell>
          <cell r="J42">
            <v>25</v>
          </cell>
          <cell r="K42">
            <v>0</v>
          </cell>
          <cell r="L42">
            <v>42</v>
          </cell>
          <cell r="N42">
            <v>25</v>
          </cell>
          <cell r="O42">
            <v>1512.5</v>
          </cell>
          <cell r="P42">
            <v>777.15000000000009</v>
          </cell>
          <cell r="S42">
            <v>312.15100000000001</v>
          </cell>
          <cell r="T42">
            <v>292.61559999999997</v>
          </cell>
        </row>
        <row r="43">
          <cell r="A43" t="str">
            <v xml:space="preserve">DWTP 24
</v>
          </cell>
          <cell r="B43">
            <v>24</v>
          </cell>
          <cell r="C43">
            <v>0</v>
          </cell>
          <cell r="D43">
            <v>0</v>
          </cell>
          <cell r="F43">
            <v>24</v>
          </cell>
          <cell r="G43">
            <v>92.995999999999995</v>
          </cell>
          <cell r="H43">
            <v>85.86699999999999</v>
          </cell>
          <cell r="J43">
            <v>24</v>
          </cell>
          <cell r="K43">
            <v>448.75115</v>
          </cell>
          <cell r="L43">
            <v>924.50565000000006</v>
          </cell>
          <cell r="N43">
            <v>24</v>
          </cell>
          <cell r="O43">
            <v>3760.9100000000003</v>
          </cell>
          <cell r="P43">
            <v>282.27</v>
          </cell>
          <cell r="S43">
            <v>289.17500000000001</v>
          </cell>
          <cell r="T43">
            <v>187.0557</v>
          </cell>
        </row>
        <row r="44">
          <cell r="A44" t="str">
            <v xml:space="preserve">DWTP 11
</v>
          </cell>
          <cell r="B44">
            <v>11</v>
          </cell>
          <cell r="C44">
            <v>0</v>
          </cell>
          <cell r="D44">
            <v>0</v>
          </cell>
          <cell r="F44">
            <v>11</v>
          </cell>
          <cell r="G44">
            <v>1.5009999999999999</v>
          </cell>
          <cell r="H44">
            <v>2.7030000000000003</v>
          </cell>
          <cell r="J44">
            <v>11</v>
          </cell>
          <cell r="K44">
            <v>0</v>
          </cell>
          <cell r="L44">
            <v>0</v>
          </cell>
          <cell r="N44">
            <v>11</v>
          </cell>
          <cell r="O44">
            <v>704.21999999999991</v>
          </cell>
          <cell r="P44">
            <v>73.850000000000009</v>
          </cell>
          <cell r="S44">
            <v>31.0274</v>
          </cell>
          <cell r="T44">
            <v>56.669200000000004</v>
          </cell>
        </row>
        <row r="45">
          <cell r="A45" t="str">
            <v xml:space="preserve">DWTP 23
</v>
          </cell>
          <cell r="B45">
            <v>23</v>
          </cell>
          <cell r="C45">
            <v>0</v>
          </cell>
          <cell r="D45">
            <v>26.5</v>
          </cell>
          <cell r="F45">
            <v>23</v>
          </cell>
          <cell r="G45">
            <v>138.26999999999998</v>
          </cell>
          <cell r="H45">
            <v>151.78699999999998</v>
          </cell>
          <cell r="J45">
            <v>23</v>
          </cell>
          <cell r="K45">
            <v>0</v>
          </cell>
          <cell r="L45">
            <v>271.89342125974099</v>
          </cell>
          <cell r="N45">
            <v>23</v>
          </cell>
          <cell r="O45">
            <v>248.50000000000003</v>
          </cell>
          <cell r="P45">
            <v>172.10000000000002</v>
          </cell>
          <cell r="S45">
            <v>37.224499999999999</v>
          </cell>
          <cell r="T45">
            <v>162.57660000000004</v>
          </cell>
        </row>
        <row r="46">
          <cell r="A46" t="str">
            <v xml:space="preserve">DWTP 16
</v>
          </cell>
          <cell r="B46">
            <v>16</v>
          </cell>
          <cell r="C46">
            <v>0.108187410539588</v>
          </cell>
          <cell r="D46">
            <v>0</v>
          </cell>
          <cell r="F46">
            <v>16</v>
          </cell>
          <cell r="G46">
            <v>30.494</v>
          </cell>
          <cell r="H46">
            <v>33.583000000000006</v>
          </cell>
          <cell r="J46">
            <v>16</v>
          </cell>
          <cell r="K46">
            <v>319.48315470214874</v>
          </cell>
          <cell r="L46">
            <v>236.9029236720736</v>
          </cell>
          <cell r="N46">
            <v>16</v>
          </cell>
          <cell r="O46">
            <v>1069.3700000000001</v>
          </cell>
          <cell r="P46">
            <v>218.38000000000002</v>
          </cell>
          <cell r="S46">
            <v>165.29250000000002</v>
          </cell>
          <cell r="T46">
            <v>189.6585</v>
          </cell>
        </row>
        <row r="47">
          <cell r="A47" t="str">
            <v xml:space="preserve">DWTP 12
</v>
          </cell>
          <cell r="B47">
            <v>12</v>
          </cell>
          <cell r="C47">
            <v>0</v>
          </cell>
          <cell r="D47">
            <v>0</v>
          </cell>
          <cell r="F47">
            <v>12</v>
          </cell>
          <cell r="G47">
            <v>41.394999999999996</v>
          </cell>
          <cell r="H47">
            <v>44.727000000000004</v>
          </cell>
          <cell r="J47">
            <v>12</v>
          </cell>
          <cell r="K47">
            <v>28.525677951235295</v>
          </cell>
          <cell r="L47">
            <v>250</v>
          </cell>
          <cell r="N47">
            <v>12</v>
          </cell>
          <cell r="O47">
            <v>1497.71</v>
          </cell>
          <cell r="P47">
            <v>265.74</v>
          </cell>
          <cell r="S47">
            <v>146.15430000000001</v>
          </cell>
          <cell r="T47">
            <v>251.5521</v>
          </cell>
        </row>
        <row r="48">
          <cell r="A48" t="str">
            <v xml:space="preserve">DWTP 15
</v>
          </cell>
          <cell r="B48">
            <v>15</v>
          </cell>
          <cell r="C48">
            <v>0</v>
          </cell>
          <cell r="D48">
            <v>0</v>
          </cell>
          <cell r="F48">
            <v>15</v>
          </cell>
          <cell r="G48">
            <v>1.494</v>
          </cell>
          <cell r="H48">
            <v>1.6133999999999999</v>
          </cell>
          <cell r="J48">
            <v>15</v>
          </cell>
          <cell r="K48">
            <v>0</v>
          </cell>
          <cell r="L48">
            <v>110</v>
          </cell>
          <cell r="N48">
            <v>15</v>
          </cell>
          <cell r="O48">
            <v>1260.8300000000002</v>
          </cell>
          <cell r="P48">
            <v>873.29000000000008</v>
          </cell>
          <cell r="S48">
            <v>495.74210000000005</v>
          </cell>
          <cell r="T48">
            <v>512.87340000000006</v>
          </cell>
        </row>
        <row r="49">
          <cell r="A49" t="str">
            <v xml:space="preserve">DWTP 14
</v>
          </cell>
          <cell r="B49">
            <v>14</v>
          </cell>
          <cell r="C49">
            <v>0</v>
          </cell>
          <cell r="D49">
            <v>91.715872607581389</v>
          </cell>
          <cell r="F49">
            <v>14</v>
          </cell>
          <cell r="G49">
            <v>2.6890000000000005</v>
          </cell>
          <cell r="H49">
            <v>2.7670000000000003</v>
          </cell>
          <cell r="J49">
            <v>14</v>
          </cell>
          <cell r="K49">
            <v>0</v>
          </cell>
          <cell r="L49">
            <v>130</v>
          </cell>
          <cell r="N49">
            <v>14</v>
          </cell>
          <cell r="O49">
            <v>220.17000000000002</v>
          </cell>
          <cell r="P49">
            <v>242.18</v>
          </cell>
          <cell r="S49">
            <v>62.913200000000003</v>
          </cell>
          <cell r="T49">
            <v>92.959900000000005</v>
          </cell>
        </row>
        <row r="50">
          <cell r="A50" t="str">
            <v xml:space="preserve">DWTP 5
</v>
          </cell>
          <cell r="B50">
            <v>5</v>
          </cell>
          <cell r="C50">
            <v>27.411499999999997</v>
          </cell>
          <cell r="D50">
            <v>17.2</v>
          </cell>
          <cell r="F50">
            <v>5</v>
          </cell>
          <cell r="G50">
            <v>0.12</v>
          </cell>
          <cell r="H50">
            <v>0.15</v>
          </cell>
          <cell r="J50">
            <v>5</v>
          </cell>
          <cell r="K50">
            <v>0</v>
          </cell>
          <cell r="L50">
            <v>0</v>
          </cell>
          <cell r="N50">
            <v>5</v>
          </cell>
          <cell r="O50">
            <v>157.80999999999997</v>
          </cell>
          <cell r="P50">
            <v>165.86999999999998</v>
          </cell>
          <cell r="S50">
            <v>87.988199999999992</v>
          </cell>
          <cell r="T50">
            <v>88.767000000000024</v>
          </cell>
        </row>
        <row r="51">
          <cell r="A51" t="str">
            <v xml:space="preserve">DWTP 13
</v>
          </cell>
          <cell r="B51">
            <v>13</v>
          </cell>
          <cell r="C51">
            <v>0</v>
          </cell>
          <cell r="D51">
            <v>2.2000000000000002</v>
          </cell>
          <cell r="F51">
            <v>13</v>
          </cell>
          <cell r="G51">
            <v>3.2519999999999998</v>
          </cell>
          <cell r="H51">
            <v>2.9069000000000003</v>
          </cell>
          <cell r="J51">
            <v>13</v>
          </cell>
          <cell r="K51">
            <v>0</v>
          </cell>
          <cell r="L51">
            <v>0</v>
          </cell>
          <cell r="N51">
            <v>13</v>
          </cell>
          <cell r="O51">
            <v>103.7</v>
          </cell>
          <cell r="P51">
            <v>137.5</v>
          </cell>
          <cell r="S51">
            <v>35.872699999999995</v>
          </cell>
          <cell r="T51">
            <v>68.807899999999989</v>
          </cell>
        </row>
        <row r="52">
          <cell r="A52" t="str">
            <v xml:space="preserve">DWTP 29
</v>
          </cell>
          <cell r="B52">
            <v>29</v>
          </cell>
          <cell r="C52">
            <v>29.704650000000001</v>
          </cell>
          <cell r="D52">
            <v>0</v>
          </cell>
          <cell r="F52">
            <v>29</v>
          </cell>
          <cell r="G52">
            <v>1.4216000000000002</v>
          </cell>
          <cell r="H52">
            <v>1.3722000000000001</v>
          </cell>
          <cell r="J52">
            <v>29</v>
          </cell>
          <cell r="K52">
            <v>0</v>
          </cell>
          <cell r="L52">
            <v>580</v>
          </cell>
          <cell r="N52">
            <v>29</v>
          </cell>
          <cell r="O52">
            <v>87.5</v>
          </cell>
          <cell r="P52">
            <v>125.8</v>
          </cell>
          <cell r="S52">
            <v>16.853100000000001</v>
          </cell>
          <cell r="T52">
            <v>9.0752000000000006</v>
          </cell>
        </row>
      </sheetData>
      <sheetData sheetId="8">
        <row r="29">
          <cell r="C29" t="str">
            <v>Source</v>
          </cell>
          <cell r="D29" t="str">
            <v>Treated</v>
          </cell>
          <cell r="G29" t="str">
            <v>source</v>
          </cell>
          <cell r="H29" t="str">
            <v>treated</v>
          </cell>
          <cell r="K29" t="str">
            <v>source</v>
          </cell>
          <cell r="L29" t="str">
            <v>treated</v>
          </cell>
          <cell r="O29" t="str">
            <v>source</v>
          </cell>
          <cell r="P29" t="str">
            <v>treated</v>
          </cell>
          <cell r="S29" t="str">
            <v>source</v>
          </cell>
          <cell r="T29" t="str">
            <v>treated</v>
          </cell>
          <cell r="X29" t="str">
            <v>Source</v>
          </cell>
          <cell r="Y29" t="str">
            <v>Treated</v>
          </cell>
        </row>
        <row r="30">
          <cell r="B30">
            <v>4</v>
          </cell>
          <cell r="C30">
            <v>1</v>
          </cell>
          <cell r="D30">
            <v>5.6231366230086642E-2</v>
          </cell>
          <cell r="F30">
            <v>4</v>
          </cell>
          <cell r="G30">
            <v>3.5356959704466132E-2</v>
          </cell>
          <cell r="H30">
            <v>3.4992080672757053E-2</v>
          </cell>
          <cell r="J30">
            <v>4</v>
          </cell>
          <cell r="K30">
            <v>0.17391667423688098</v>
          </cell>
          <cell r="L30">
            <v>0.12004801920768307</v>
          </cell>
          <cell r="N30">
            <v>4</v>
          </cell>
          <cell r="O30">
            <v>9.2264903972708742E-2</v>
          </cell>
          <cell r="P30">
            <v>0.10093301887043293</v>
          </cell>
          <cell r="R30">
            <v>4</v>
          </cell>
          <cell r="S30">
            <v>0.40694194707699793</v>
          </cell>
          <cell r="T30">
            <v>0.32869495668911664</v>
          </cell>
          <cell r="W30">
            <v>4</v>
          </cell>
          <cell r="X30">
            <v>1.7084804849910538</v>
          </cell>
          <cell r="Y30">
            <v>0.6408994416700764</v>
          </cell>
        </row>
        <row r="31">
          <cell r="B31">
            <v>3</v>
          </cell>
          <cell r="C31">
            <v>0.57739990924109996</v>
          </cell>
          <cell r="D31">
            <v>7.6153551024534328E-3</v>
          </cell>
          <cell r="F31">
            <v>3</v>
          </cell>
          <cell r="G31">
            <v>1.6285495150830283E-2</v>
          </cell>
          <cell r="H31">
            <v>1.3482370987578684E-2</v>
          </cell>
          <cell r="J31">
            <v>3</v>
          </cell>
          <cell r="K31">
            <v>0.10092005196425095</v>
          </cell>
          <cell r="L31">
            <v>5.7022809123649463E-3</v>
          </cell>
          <cell r="N31">
            <v>3</v>
          </cell>
          <cell r="O31">
            <v>0.22755662858191236</v>
          </cell>
          <cell r="P31">
            <v>0.11193567514245222</v>
          </cell>
          <cell r="R31">
            <v>3</v>
          </cell>
          <cell r="S31">
            <v>0.42869351383791782</v>
          </cell>
          <cell r="T31">
            <v>0.51969667368204309</v>
          </cell>
          <cell r="W31">
            <v>3</v>
          </cell>
          <cell r="X31">
            <v>1.3508555987760114</v>
          </cell>
          <cell r="Y31">
            <v>0.6584323558268923</v>
          </cell>
        </row>
        <row r="32">
          <cell r="B32">
            <v>26</v>
          </cell>
          <cell r="C32">
            <v>0.11757093536848834</v>
          </cell>
          <cell r="D32">
            <v>2.4768328336815269E-2</v>
          </cell>
          <cell r="F32">
            <v>26</v>
          </cell>
          <cell r="G32">
            <v>1.9418462697472619E-2</v>
          </cell>
          <cell r="H32">
            <v>2.1129400445660702E-2</v>
          </cell>
          <cell r="J32">
            <v>26</v>
          </cell>
          <cell r="K32">
            <v>0.10072354491837171</v>
          </cell>
          <cell r="L32">
            <v>4.0816326530612242E-2</v>
          </cell>
          <cell r="N32">
            <v>26</v>
          </cell>
          <cell r="O32">
            <v>0.12351531943066971</v>
          </cell>
          <cell r="P32">
            <v>5.1370545958292012E-2</v>
          </cell>
          <cell r="R32">
            <v>26</v>
          </cell>
          <cell r="S32">
            <v>0.25008432880317055</v>
          </cell>
          <cell r="T32">
            <v>0.29847736302955064</v>
          </cell>
          <cell r="W32">
            <v>26</v>
          </cell>
          <cell r="X32">
            <v>0.61131259121817294</v>
          </cell>
          <cell r="Y32">
            <v>0.43656196430093086</v>
          </cell>
        </row>
        <row r="33">
          <cell r="B33">
            <v>27</v>
          </cell>
          <cell r="C33">
            <v>0.49579143765137118</v>
          </cell>
          <cell r="D33">
            <v>1.7156568996883861E-2</v>
          </cell>
          <cell r="F33">
            <v>27</v>
          </cell>
          <cell r="G33">
            <v>6.302786060168734E-3</v>
          </cell>
          <cell r="H33">
            <v>5.1845498236871837E-3</v>
          </cell>
          <cell r="J33">
            <v>27</v>
          </cell>
          <cell r="K33">
            <v>0.3879392217785777</v>
          </cell>
          <cell r="L33">
            <v>6.9627851140456179E-2</v>
          </cell>
          <cell r="N33">
            <v>27</v>
          </cell>
          <cell r="O33">
            <v>0.17622330765692343</v>
          </cell>
          <cell r="P33">
            <v>0.14523612636303448</v>
          </cell>
          <cell r="R33">
            <v>27</v>
          </cell>
          <cell r="S33">
            <v>0.45314808683780444</v>
          </cell>
          <cell r="T33">
            <v>0.51725084592026016</v>
          </cell>
          <cell r="W33">
            <v>27</v>
          </cell>
          <cell r="X33">
            <v>1.5194048399848454</v>
          </cell>
          <cell r="Y33">
            <v>0.75445594224432189</v>
          </cell>
        </row>
        <row r="34">
          <cell r="B34">
            <v>21</v>
          </cell>
          <cell r="C34">
            <v>0.14770170407330374</v>
          </cell>
          <cell r="D34">
            <v>6.0592393701212686E-2</v>
          </cell>
          <cell r="F34">
            <v>21</v>
          </cell>
          <cell r="G34">
            <v>3.1106391282840238E-2</v>
          </cell>
          <cell r="H34">
            <v>2.9187599558877581E-2</v>
          </cell>
          <cell r="J34">
            <v>21</v>
          </cell>
          <cell r="K34">
            <v>0.21733763174019188</v>
          </cell>
          <cell r="L34">
            <v>0.12717399459783912</v>
          </cell>
          <cell r="N34">
            <v>21</v>
          </cell>
          <cell r="O34">
            <v>0.19515223709155496</v>
          </cell>
          <cell r="P34">
            <v>0.12769249995346871</v>
          </cell>
          <cell r="R34">
            <v>21</v>
          </cell>
          <cell r="S34">
            <v>0.39773948112731133</v>
          </cell>
          <cell r="T34">
            <v>0.44992155958955948</v>
          </cell>
          <cell r="W34">
            <v>21</v>
          </cell>
          <cell r="X34">
            <v>0.98903744531520221</v>
          </cell>
          <cell r="Y34">
            <v>0.79456804740095754</v>
          </cell>
        </row>
        <row r="35">
          <cell r="B35">
            <v>22</v>
          </cell>
          <cell r="C35">
            <v>0.16848224313213128</v>
          </cell>
          <cell r="D35">
            <v>8.5114419660612404E-4</v>
          </cell>
          <cell r="F35">
            <v>22</v>
          </cell>
          <cell r="G35">
            <v>1</v>
          </cell>
          <cell r="H35">
            <v>0.99375076583751976</v>
          </cell>
          <cell r="J35">
            <v>22</v>
          </cell>
          <cell r="K35">
            <v>0.15739768907563026</v>
          </cell>
          <cell r="L35">
            <v>0</v>
          </cell>
          <cell r="N35">
            <v>22</v>
          </cell>
          <cell r="O35">
            <v>0.18096684047211978</v>
          </cell>
          <cell r="P35">
            <v>3.4566102352887998E-2</v>
          </cell>
          <cell r="R35">
            <v>22</v>
          </cell>
          <cell r="S35">
            <v>0.21387441813125807</v>
          </cell>
          <cell r="T35">
            <v>0.27624829051379929</v>
          </cell>
          <cell r="W35">
            <v>22</v>
          </cell>
          <cell r="X35">
            <v>1.7207211908111395</v>
          </cell>
          <cell r="Y35">
            <v>1.3054163029008132</v>
          </cell>
        </row>
        <row r="36">
          <cell r="B36">
            <v>1</v>
          </cell>
          <cell r="C36">
            <v>9.7890338468884563E-2</v>
          </cell>
          <cell r="D36">
            <v>2.4640339914329515E-4</v>
          </cell>
          <cell r="F36">
            <v>1</v>
          </cell>
          <cell r="G36">
            <v>5.1071264868593626E-2</v>
          </cell>
          <cell r="H36">
            <v>5.0072567359664519E-2</v>
          </cell>
          <cell r="J36">
            <v>1</v>
          </cell>
          <cell r="K36">
            <v>0</v>
          </cell>
          <cell r="L36">
            <v>3.9015606242496998E-3</v>
          </cell>
          <cell r="N36">
            <v>1</v>
          </cell>
          <cell r="O36">
            <v>0.18981044481255865</v>
          </cell>
          <cell r="P36">
            <v>8.0648034651188139E-2</v>
          </cell>
          <cell r="R36">
            <v>1</v>
          </cell>
          <cell r="S36">
            <v>0.35830947754358089</v>
          </cell>
          <cell r="T36">
            <v>0.3629930895226775</v>
          </cell>
          <cell r="W36">
            <v>1</v>
          </cell>
          <cell r="X36">
            <v>0.6970815256936177</v>
          </cell>
          <cell r="Y36">
            <v>0.49786165555692319</v>
          </cell>
        </row>
        <row r="37">
          <cell r="B37">
            <v>10</v>
          </cell>
          <cell r="C37">
            <v>1.420449473004992E-3</v>
          </cell>
          <cell r="D37">
            <v>0</v>
          </cell>
          <cell r="F37">
            <v>10</v>
          </cell>
          <cell r="G37">
            <v>7.0574139879372069E-2</v>
          </cell>
          <cell r="H37">
            <v>6.9154560760981532E-2</v>
          </cell>
          <cell r="J37">
            <v>10</v>
          </cell>
          <cell r="K37">
            <v>0.11465034996021312</v>
          </cell>
          <cell r="L37">
            <v>0.11140311849517336</v>
          </cell>
          <cell r="N37">
            <v>10</v>
          </cell>
          <cell r="O37">
            <v>0.33385537010989358</v>
          </cell>
          <cell r="P37">
            <v>8.5218736954620025E-2</v>
          </cell>
          <cell r="R37">
            <v>10</v>
          </cell>
          <cell r="S37">
            <v>0.40149576874136961</v>
          </cell>
          <cell r="T37">
            <v>0.45273765416572592</v>
          </cell>
          <cell r="W37">
            <v>10</v>
          </cell>
          <cell r="X37">
            <v>0.92199607816385343</v>
          </cell>
          <cell r="Y37">
            <v>0.71851407037650084</v>
          </cell>
        </row>
        <row r="38">
          <cell r="B38">
            <v>2</v>
          </cell>
          <cell r="C38">
            <v>0.10047112338524265</v>
          </cell>
          <cell r="D38">
            <v>0</v>
          </cell>
          <cell r="F38">
            <v>2</v>
          </cell>
          <cell r="G38">
            <v>4.2042777982001109E-2</v>
          </cell>
          <cell r="H38">
            <v>5.7291453934022246E-3</v>
          </cell>
          <cell r="J38">
            <v>2</v>
          </cell>
          <cell r="K38">
            <v>0.28445397050346927</v>
          </cell>
          <cell r="L38">
            <v>1</v>
          </cell>
          <cell r="N38">
            <v>2</v>
          </cell>
          <cell r="O38">
            <v>0.18857670085165554</v>
          </cell>
          <cell r="P38">
            <v>0.15710027626292572</v>
          </cell>
          <cell r="R38">
            <v>2</v>
          </cell>
          <cell r="S38">
            <v>0.4615060948764354</v>
          </cell>
          <cell r="T38">
            <v>0.47378007906044645</v>
          </cell>
          <cell r="W38">
            <v>2</v>
          </cell>
          <cell r="X38">
            <v>1.0770506675988041</v>
          </cell>
          <cell r="Y38">
            <v>1.6366095007167745</v>
          </cell>
        </row>
        <row r="39">
          <cell r="B39">
            <v>17</v>
          </cell>
          <cell r="C39">
            <v>2.1808305299413976E-2</v>
          </cell>
          <cell r="D39">
            <v>3.4361074508563488E-2</v>
          </cell>
          <cell r="F39">
            <v>17</v>
          </cell>
          <cell r="G39">
            <v>3.1241632515986148E-2</v>
          </cell>
          <cell r="H39">
            <v>3.1328767807140549E-2</v>
          </cell>
          <cell r="J39">
            <v>17</v>
          </cell>
          <cell r="K39">
            <v>7.2441879716354504E-2</v>
          </cell>
          <cell r="L39">
            <v>6.6942381881657576E-2</v>
          </cell>
          <cell r="N39">
            <v>17</v>
          </cell>
          <cell r="O39">
            <v>0.13674881876992534</v>
          </cell>
          <cell r="P39">
            <v>2.5605505050639341E-2</v>
          </cell>
          <cell r="R39">
            <v>17</v>
          </cell>
          <cell r="S39">
            <v>9.9617956400156416E-2</v>
          </cell>
          <cell r="T39">
            <v>0.16360099782909387</v>
          </cell>
          <cell r="W39">
            <v>17</v>
          </cell>
          <cell r="X39">
            <v>0.3618585927018364</v>
          </cell>
          <cell r="Y39">
            <v>0.32183872707709482</v>
          </cell>
        </row>
        <row r="40">
          <cell r="B40">
            <v>20</v>
          </cell>
          <cell r="C40">
            <v>0</v>
          </cell>
          <cell r="D40">
            <v>0</v>
          </cell>
          <cell r="F40">
            <v>20</v>
          </cell>
          <cell r="G40">
            <v>1.8005237194062089E-3</v>
          </cell>
          <cell r="H40">
            <v>2.1248303811715157E-3</v>
          </cell>
          <cell r="J40">
            <v>20</v>
          </cell>
          <cell r="K40">
            <v>5.4021608643457387E-3</v>
          </cell>
          <cell r="L40">
            <v>7.0828331332533009E-2</v>
          </cell>
          <cell r="N40">
            <v>20</v>
          </cell>
          <cell r="O40">
            <v>0.59314633958270735</v>
          </cell>
          <cell r="P40">
            <v>0.10015926996391829</v>
          </cell>
          <cell r="R40">
            <v>20</v>
          </cell>
          <cell r="S40">
            <v>0.22092586591544813</v>
          </cell>
          <cell r="T40">
            <v>0.36939252454894317</v>
          </cell>
          <cell r="W40">
            <v>20</v>
          </cell>
          <cell r="X40">
            <v>0.82127489008190746</v>
          </cell>
          <cell r="Y40">
            <v>0.54250495622656603</v>
          </cell>
        </row>
        <row r="41">
          <cell r="B41">
            <v>19</v>
          </cell>
          <cell r="C41">
            <v>0</v>
          </cell>
          <cell r="D41">
            <v>0</v>
          </cell>
          <cell r="F41">
            <v>19</v>
          </cell>
          <cell r="G41">
            <v>1.7068532814152226E-2</v>
          </cell>
          <cell r="H41">
            <v>1.7654880710878749E-2</v>
          </cell>
          <cell r="J41">
            <v>19</v>
          </cell>
          <cell r="K41">
            <v>2.6410564225690276E-3</v>
          </cell>
          <cell r="L41">
            <v>0</v>
          </cell>
          <cell r="N41">
            <v>19</v>
          </cell>
          <cell r="O41">
            <v>0.23956436075311555</v>
          </cell>
          <cell r="P41">
            <v>3.317814039687203E-2</v>
          </cell>
          <cell r="R41">
            <v>19</v>
          </cell>
          <cell r="S41">
            <v>0.2333928801922657</v>
          </cell>
          <cell r="T41">
            <v>0.16831366181205731</v>
          </cell>
          <cell r="W41">
            <v>19</v>
          </cell>
          <cell r="X41">
            <v>0.49266683018210244</v>
          </cell>
          <cell r="Y41">
            <v>0.2191466829198081</v>
          </cell>
        </row>
        <row r="42">
          <cell r="B42">
            <v>18</v>
          </cell>
          <cell r="C42">
            <v>0.14886215488794413</v>
          </cell>
          <cell r="D42">
            <v>0</v>
          </cell>
          <cell r="F42">
            <v>18</v>
          </cell>
          <cell r="G42">
            <v>4.04915882675961E-2</v>
          </cell>
          <cell r="H42">
            <v>2.2475459162139711E-2</v>
          </cell>
          <cell r="J42">
            <v>18</v>
          </cell>
          <cell r="K42">
            <v>3.0278545628874141E-2</v>
          </cell>
          <cell r="L42">
            <v>0.22208883553421369</v>
          </cell>
          <cell r="N42">
            <v>18</v>
          </cell>
          <cell r="O42">
            <v>0.4247349710575366</v>
          </cell>
          <cell r="P42">
            <v>5.7010138503713191E-2</v>
          </cell>
          <cell r="R42">
            <v>18</v>
          </cell>
          <cell r="S42">
            <v>0.23348003620386626</v>
          </cell>
          <cell r="T42">
            <v>0.3316420777525213</v>
          </cell>
          <cell r="W42">
            <v>18</v>
          </cell>
          <cell r="X42">
            <v>0.87784729604581724</v>
          </cell>
          <cell r="Y42">
            <v>0.63321651095258791</v>
          </cell>
        </row>
        <row r="43">
          <cell r="B43">
            <v>28</v>
          </cell>
          <cell r="C43">
            <v>5.2786011690627008E-2</v>
          </cell>
          <cell r="D43">
            <v>0</v>
          </cell>
          <cell r="F43">
            <v>28</v>
          </cell>
          <cell r="G43">
            <v>8.4031096407030711E-3</v>
          </cell>
          <cell r="H43">
            <v>8.7380359160778229E-3</v>
          </cell>
          <cell r="J43">
            <v>28</v>
          </cell>
          <cell r="K43">
            <v>5.4181737695078031E-2</v>
          </cell>
          <cell r="L43">
            <v>0</v>
          </cell>
          <cell r="N43">
            <v>28</v>
          </cell>
          <cell r="O43">
            <v>0.32107654796312596</v>
          </cell>
          <cell r="P43">
            <v>0.32604077204719062</v>
          </cell>
          <cell r="R43">
            <v>28</v>
          </cell>
          <cell r="S43">
            <v>0.51548471806102636</v>
          </cell>
          <cell r="T43">
            <v>0.50454420135651401</v>
          </cell>
          <cell r="W43">
            <v>28</v>
          </cell>
          <cell r="X43">
            <v>0.95193212505056046</v>
          </cell>
          <cell r="Y43">
            <v>0.83932300931978243</v>
          </cell>
        </row>
        <row r="44">
          <cell r="B44">
            <v>25</v>
          </cell>
          <cell r="C44">
            <v>1.6293109185383387E-4</v>
          </cell>
          <cell r="D44">
            <v>0</v>
          </cell>
          <cell r="F44">
            <v>25</v>
          </cell>
          <cell r="G44">
            <v>1.5958465511216394E-2</v>
          </cell>
          <cell r="H44">
            <v>1.4642359551071715E-2</v>
          </cell>
          <cell r="J44">
            <v>25</v>
          </cell>
          <cell r="K44">
            <v>0</v>
          </cell>
          <cell r="L44">
            <v>1.2605042016806723E-2</v>
          </cell>
          <cell r="N44">
            <v>25</v>
          </cell>
          <cell r="O44">
            <v>0.40216330622110069</v>
          </cell>
          <cell r="P44">
            <v>0.20663881879651469</v>
          </cell>
          <cell r="R44">
            <v>25</v>
          </cell>
          <cell r="S44">
            <v>0.60863168181465443</v>
          </cell>
          <cell r="T44">
            <v>0.57054158004684963</v>
          </cell>
          <cell r="W44">
            <v>25</v>
          </cell>
          <cell r="X44">
            <v>1.0269163846388254</v>
          </cell>
          <cell r="Y44">
            <v>0.80442780041124273</v>
          </cell>
        </row>
        <row r="45">
          <cell r="B45">
            <v>24</v>
          </cell>
          <cell r="C45">
            <v>0</v>
          </cell>
          <cell r="D45">
            <v>0</v>
          </cell>
          <cell r="F45">
            <v>24</v>
          </cell>
          <cell r="G45">
            <v>8.4408682668699803E-2</v>
          </cell>
          <cell r="H45">
            <v>7.7937979641202262E-2</v>
          </cell>
          <cell r="J45">
            <v>24</v>
          </cell>
          <cell r="K45">
            <v>0.13467921668667468</v>
          </cell>
          <cell r="L45">
            <v>0.27746268007202884</v>
          </cell>
          <cell r="N45">
            <v>24</v>
          </cell>
          <cell r="O45">
            <v>1</v>
          </cell>
          <cell r="P45">
            <v>7.5053643931920724E-2</v>
          </cell>
          <cell r="R45">
            <v>24</v>
          </cell>
          <cell r="S45">
            <v>0.56383310189220182</v>
          </cell>
          <cell r="T45">
            <v>0.36472100132313351</v>
          </cell>
          <cell r="W45">
            <v>24</v>
          </cell>
          <cell r="X45">
            <v>1.7829210012475762</v>
          </cell>
          <cell r="Y45">
            <v>0.79517530496828526</v>
          </cell>
        </row>
        <row r="46">
          <cell r="B46">
            <v>11</v>
          </cell>
          <cell r="C46">
            <v>0</v>
          </cell>
          <cell r="D46">
            <v>0</v>
          </cell>
          <cell r="F46">
            <v>11</v>
          </cell>
          <cell r="G46">
            <v>1.362396583570459E-3</v>
          </cell>
          <cell r="H46">
            <v>2.4534030415662568E-3</v>
          </cell>
          <cell r="J46">
            <v>11</v>
          </cell>
          <cell r="K46">
            <v>0</v>
          </cell>
          <cell r="L46">
            <v>0</v>
          </cell>
          <cell r="N46">
            <v>11</v>
          </cell>
          <cell r="O46">
            <v>0.18724723537654447</v>
          </cell>
          <cell r="P46">
            <v>1.9636205067390607E-2</v>
          </cell>
          <cell r="R46">
            <v>11</v>
          </cell>
          <cell r="S46">
            <v>6.0497190924699927E-2</v>
          </cell>
          <cell r="T46">
            <v>0.11049354480072469</v>
          </cell>
          <cell r="W46">
            <v>11</v>
          </cell>
          <cell r="X46">
            <v>0.24910682288481487</v>
          </cell>
          <cell r="Y46">
            <v>0.13258315290968156</v>
          </cell>
        </row>
        <row r="47">
          <cell r="B47">
            <v>23</v>
          </cell>
          <cell r="C47">
            <v>0</v>
          </cell>
          <cell r="D47">
            <v>3.2836368774685813E-2</v>
          </cell>
          <cell r="F47">
            <v>23</v>
          </cell>
          <cell r="G47">
            <v>0.12550204904083101</v>
          </cell>
          <cell r="H47">
            <v>0.13777087956722803</v>
          </cell>
          <cell r="J47">
            <v>23</v>
          </cell>
          <cell r="K47">
            <v>0</v>
          </cell>
          <cell r="L47">
            <v>8.1600666644580128E-2</v>
          </cell>
          <cell r="N47">
            <v>23</v>
          </cell>
          <cell r="O47">
            <v>6.6074434113020525E-2</v>
          </cell>
          <cell r="P47">
            <v>4.5760201653323264E-2</v>
          </cell>
          <cell r="R47">
            <v>23</v>
          </cell>
          <cell r="S47">
            <v>7.2580289794713454E-2</v>
          </cell>
          <cell r="T47">
            <v>0.31699167864818106</v>
          </cell>
          <cell r="W47">
            <v>23</v>
          </cell>
          <cell r="X47">
            <v>0.26415677294856499</v>
          </cell>
          <cell r="Y47">
            <v>0.61495979528799838</v>
          </cell>
        </row>
        <row r="48">
          <cell r="B48">
            <v>16</v>
          </cell>
          <cell r="C48">
            <v>1.3405591355683931E-4</v>
          </cell>
          <cell r="D48">
            <v>0</v>
          </cell>
          <cell r="F48">
            <v>16</v>
          </cell>
          <cell r="G48">
            <v>2.7678162171484066E-2</v>
          </cell>
          <cell r="H48">
            <v>3.048192169623367E-2</v>
          </cell>
          <cell r="J48">
            <v>16</v>
          </cell>
          <cell r="K48">
            <v>9.5883299730536831E-2</v>
          </cell>
          <cell r="L48">
            <v>7.1099316828353423E-2</v>
          </cell>
          <cell r="N48">
            <v>16</v>
          </cell>
          <cell r="O48">
            <v>0.28433809902390644</v>
          </cell>
          <cell r="P48">
            <v>5.8065734090951393E-2</v>
          </cell>
          <cell r="R48">
            <v>16</v>
          </cell>
          <cell r="S48">
            <v>0.32228713752750676</v>
          </cell>
          <cell r="T48">
            <v>0.36979593794491972</v>
          </cell>
          <cell r="W48">
            <v>16</v>
          </cell>
          <cell r="X48">
            <v>0.73032075436699095</v>
          </cell>
          <cell r="Y48">
            <v>0.52944291056045822</v>
          </cell>
        </row>
        <row r="49">
          <cell r="B49">
            <v>12</v>
          </cell>
          <cell r="C49">
            <v>0</v>
          </cell>
          <cell r="D49">
            <v>0</v>
          </cell>
          <cell r="F49">
            <v>12</v>
          </cell>
          <cell r="G49">
            <v>3.7572556013923487E-2</v>
          </cell>
          <cell r="H49">
            <v>4.0596876744407685E-2</v>
          </cell>
          <cell r="J49">
            <v>12</v>
          </cell>
          <cell r="K49">
            <v>8.5611278365051897E-3</v>
          </cell>
          <cell r="L49">
            <v>7.5030012004801916E-2</v>
          </cell>
          <cell r="N49">
            <v>12</v>
          </cell>
          <cell r="O49">
            <v>0.39823074734572217</v>
          </cell>
          <cell r="P49">
            <v>7.0658431071203509E-2</v>
          </cell>
          <cell r="R49">
            <v>12</v>
          </cell>
          <cell r="S49">
            <v>0.28497149588962889</v>
          </cell>
          <cell r="T49">
            <v>0.49047601220886083</v>
          </cell>
          <cell r="W49">
            <v>12</v>
          </cell>
          <cell r="X49">
            <v>0.72933592708577977</v>
          </cell>
          <cell r="Y49">
            <v>0.67676133202927391</v>
          </cell>
        </row>
        <row r="50">
          <cell r="B50">
            <v>15</v>
          </cell>
          <cell r="C50">
            <v>0</v>
          </cell>
          <cell r="D50">
            <v>0</v>
          </cell>
          <cell r="F50">
            <v>15</v>
          </cell>
          <cell r="G50">
            <v>1.3560429685904503E-3</v>
          </cell>
          <cell r="H50">
            <v>1.4644174869637434E-3</v>
          </cell>
          <cell r="J50">
            <v>15</v>
          </cell>
          <cell r="K50">
            <v>0</v>
          </cell>
          <cell r="L50">
            <v>3.3013205282112844E-2</v>
          </cell>
          <cell r="N50">
            <v>15</v>
          </cell>
          <cell r="O50">
            <v>0.33524599099685981</v>
          </cell>
          <cell r="P50">
            <v>0.23220178095195046</v>
          </cell>
          <cell r="R50">
            <v>15</v>
          </cell>
          <cell r="S50">
            <v>0.96659740980912634</v>
          </cell>
          <cell r="T50">
            <v>1</v>
          </cell>
          <cell r="W50">
            <v>15</v>
          </cell>
          <cell r="X50">
            <v>1.3031994437745766</v>
          </cell>
          <cell r="Y50">
            <v>1.2666794037210272</v>
          </cell>
        </row>
        <row r="51">
          <cell r="B51">
            <v>14</v>
          </cell>
          <cell r="C51">
            <v>0</v>
          </cell>
          <cell r="D51">
            <v>0.11364589492206216</v>
          </cell>
          <cell r="F51">
            <v>14</v>
          </cell>
          <cell r="G51">
            <v>2.4406958116062394E-3</v>
          </cell>
          <cell r="H51">
            <v>2.5114932356691947E-3</v>
          </cell>
          <cell r="J51">
            <v>14</v>
          </cell>
          <cell r="K51">
            <v>0</v>
          </cell>
          <cell r="L51">
            <v>3.9015606242496996E-2</v>
          </cell>
          <cell r="N51">
            <v>14</v>
          </cell>
          <cell r="O51">
            <v>5.8541682731041156E-2</v>
          </cell>
          <cell r="P51">
            <v>6.4393989752480119E-2</v>
          </cell>
          <cell r="R51">
            <v>14</v>
          </cell>
          <cell r="S51">
            <v>0.12266808923995667</v>
          </cell>
          <cell r="T51">
            <v>0.18125311236652164</v>
          </cell>
          <cell r="W51">
            <v>14</v>
          </cell>
          <cell r="X51">
            <v>0.18365046778260408</v>
          </cell>
          <cell r="Y51">
            <v>0.40082009651923012</v>
          </cell>
        </row>
        <row r="52">
          <cell r="B52">
            <v>5</v>
          </cell>
          <cell r="C52">
            <v>3.3965815949709433E-2</v>
          </cell>
          <cell r="D52">
            <v>2.1312661997154564E-2</v>
          </cell>
          <cell r="F52">
            <v>5</v>
          </cell>
          <cell r="G52">
            <v>1.0891911394300806E-4</v>
          </cell>
          <cell r="H52">
            <v>1.3614889242876007E-4</v>
          </cell>
          <cell r="J52">
            <v>5</v>
          </cell>
          <cell r="K52">
            <v>0</v>
          </cell>
          <cell r="L52">
            <v>0</v>
          </cell>
          <cell r="N52">
            <v>5</v>
          </cell>
          <cell r="O52">
            <v>4.1960589325455794E-2</v>
          </cell>
          <cell r="P52">
            <v>4.4103687671334851E-2</v>
          </cell>
          <cell r="R52">
            <v>5</v>
          </cell>
          <cell r="S52">
            <v>0.17155929708969112</v>
          </cell>
          <cell r="T52">
            <v>0.17307780048643587</v>
          </cell>
          <cell r="W52">
            <v>5</v>
          </cell>
          <cell r="X52">
            <v>0.24759462147879935</v>
          </cell>
          <cell r="Y52">
            <v>0.23863029904735406</v>
          </cell>
        </row>
        <row r="53">
          <cell r="B53">
            <v>13</v>
          </cell>
          <cell r="C53">
            <v>0</v>
          </cell>
          <cell r="D53">
            <v>2.726038162426747E-3</v>
          </cell>
          <cell r="F53">
            <v>13</v>
          </cell>
          <cell r="G53">
            <v>2.9517079878555183E-3</v>
          </cell>
          <cell r="H53">
            <v>2.6384747693410848E-3</v>
          </cell>
          <cell r="J53">
            <v>13</v>
          </cell>
          <cell r="K53">
            <v>0</v>
          </cell>
          <cell r="L53">
            <v>0</v>
          </cell>
          <cell r="N53">
            <v>13</v>
          </cell>
          <cell r="O53">
            <v>2.7573113953803734E-2</v>
          </cell>
          <cell r="P53">
            <v>3.6560300565554607E-2</v>
          </cell>
          <cell r="R53">
            <v>13</v>
          </cell>
          <cell r="S53">
            <v>6.9944551618391582E-2</v>
          </cell>
          <cell r="T53">
            <v>0.1341615689173975</v>
          </cell>
          <cell r="W53">
            <v>13</v>
          </cell>
          <cell r="X53">
            <v>0.10046937356005084</v>
          </cell>
          <cell r="Y53">
            <v>0.17608638241471994</v>
          </cell>
        </row>
        <row r="54">
          <cell r="B54">
            <v>29</v>
          </cell>
          <cell r="C54">
            <v>3.6807277046149847E-2</v>
          </cell>
          <cell r="D54">
            <v>0</v>
          </cell>
          <cell r="F54">
            <v>29</v>
          </cell>
          <cell r="G54">
            <v>1.2903284365115024E-3</v>
          </cell>
          <cell r="H54">
            <v>1.2454900679382973E-3</v>
          </cell>
          <cell r="J54">
            <v>29</v>
          </cell>
          <cell r="K54">
            <v>0</v>
          </cell>
          <cell r="L54">
            <v>0.17406962785114047</v>
          </cell>
          <cell r="N54">
            <v>29</v>
          </cell>
          <cell r="O54">
            <v>2.3265645814443844E-2</v>
          </cell>
          <cell r="P54">
            <v>3.344935135379469E-2</v>
          </cell>
          <cell r="R54">
            <v>29</v>
          </cell>
          <cell r="S54">
            <v>3.2860156132098098E-2</v>
          </cell>
          <cell r="T54">
            <v>1.769481513371526E-2</v>
          </cell>
          <cell r="W54">
            <v>29</v>
          </cell>
          <cell r="X54">
            <v>9.4223407429203293E-2</v>
          </cell>
          <cell r="Y54">
            <v>0.22645928440658872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workbookViewId="0">
      <selection activeCell="I26" sqref="I26"/>
    </sheetView>
  </sheetViews>
  <sheetFormatPr defaultRowHeight="15" x14ac:dyDescent="0.25"/>
  <sheetData>
    <row r="1" spans="1:1" x14ac:dyDescent="0.25">
      <c r="A1" t="s">
        <v>663</v>
      </c>
    </row>
    <row r="2" spans="1:1" x14ac:dyDescent="0.25">
      <c r="A2" t="s">
        <v>664</v>
      </c>
    </row>
    <row r="3" spans="1:1" x14ac:dyDescent="0.25">
      <c r="A3" t="s">
        <v>672</v>
      </c>
    </row>
    <row r="4" spans="1:1" x14ac:dyDescent="0.25">
      <c r="A4" t="s">
        <v>665</v>
      </c>
    </row>
    <row r="5" spans="1:1" x14ac:dyDescent="0.25">
      <c r="A5" t="s">
        <v>666</v>
      </c>
    </row>
    <row r="6" spans="1:1" x14ac:dyDescent="0.25">
      <c r="A6" t="s">
        <v>667</v>
      </c>
    </row>
    <row r="7" spans="1:1" x14ac:dyDescent="0.25">
      <c r="A7" t="s">
        <v>668</v>
      </c>
    </row>
    <row r="8" spans="1:1" x14ac:dyDescent="0.25">
      <c r="A8" t="s">
        <v>673</v>
      </c>
    </row>
    <row r="9" spans="1:1" x14ac:dyDescent="0.25">
      <c r="A9" t="s">
        <v>669</v>
      </c>
    </row>
    <row r="10" spans="1:1" x14ac:dyDescent="0.25">
      <c r="A10" t="s">
        <v>670</v>
      </c>
    </row>
    <row r="11" spans="1:1" x14ac:dyDescent="0.25">
      <c r="A11" t="s">
        <v>671</v>
      </c>
    </row>
    <row r="12" spans="1:1" x14ac:dyDescent="0.25">
      <c r="A12" t="s">
        <v>675</v>
      </c>
    </row>
    <row r="13" spans="1:1" x14ac:dyDescent="0.25">
      <c r="A13" t="s">
        <v>674</v>
      </c>
    </row>
    <row r="14" spans="1:1" x14ac:dyDescent="0.25">
      <c r="A14" t="s">
        <v>676</v>
      </c>
    </row>
    <row r="15" spans="1:1" x14ac:dyDescent="0.25">
      <c r="A15" t="s">
        <v>677</v>
      </c>
    </row>
    <row r="16" spans="1:1" x14ac:dyDescent="0.25">
      <c r="A16" t="s">
        <v>678</v>
      </c>
    </row>
    <row r="17" spans="1:1" x14ac:dyDescent="0.25">
      <c r="A17" t="s">
        <v>679</v>
      </c>
    </row>
    <row r="18" spans="1:1" x14ac:dyDescent="0.25">
      <c r="A18" t="s">
        <v>680</v>
      </c>
    </row>
    <row r="19" spans="1:1" x14ac:dyDescent="0.25">
      <c r="A19" t="s">
        <v>681</v>
      </c>
    </row>
    <row r="20" spans="1:1" x14ac:dyDescent="0.25">
      <c r="A20" t="s">
        <v>683</v>
      </c>
    </row>
    <row r="21" spans="1:1" x14ac:dyDescent="0.25">
      <c r="A21" t="s">
        <v>684</v>
      </c>
    </row>
    <row r="22" spans="1:1" x14ac:dyDescent="0.25">
      <c r="A22" t="s">
        <v>685</v>
      </c>
    </row>
    <row r="23" spans="1:1" x14ac:dyDescent="0.25">
      <c r="A23" t="s">
        <v>688</v>
      </c>
    </row>
    <row r="24" spans="1:1" x14ac:dyDescent="0.25">
      <c r="A24" t="s">
        <v>686</v>
      </c>
    </row>
    <row r="25" spans="1:1" x14ac:dyDescent="0.25">
      <c r="A25" t="s">
        <v>687</v>
      </c>
    </row>
    <row r="26" spans="1:1" x14ac:dyDescent="0.25">
      <c r="A26" t="s">
        <v>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76"/>
  <sheetViews>
    <sheetView topLeftCell="U1" workbookViewId="0">
      <selection activeCell="AL113" sqref="AL113"/>
    </sheetView>
  </sheetViews>
  <sheetFormatPr defaultRowHeight="15" x14ac:dyDescent="0.25"/>
  <cols>
    <col min="1" max="1" width="28.140625" customWidth="1"/>
  </cols>
  <sheetData>
    <row r="1" spans="1:39" s="2" customFormat="1" ht="46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>
        <v>150</v>
      </c>
      <c r="F1" s="1" t="s">
        <v>4</v>
      </c>
      <c r="G1" s="1"/>
      <c r="H1" s="1" t="s">
        <v>5</v>
      </c>
      <c r="I1" s="2" t="s">
        <v>6</v>
      </c>
      <c r="J1" s="3" t="s">
        <v>7</v>
      </c>
      <c r="K1" s="1" t="s">
        <v>8</v>
      </c>
      <c r="L1" s="1" t="s">
        <v>9</v>
      </c>
      <c r="M1" s="4"/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</row>
    <row r="2" spans="1:39" s="10" customFormat="1" ht="15" customHeight="1" x14ac:dyDescent="0.25">
      <c r="A2" s="5" t="s">
        <v>35</v>
      </c>
      <c r="B2" s="6">
        <f>COUNTIF(N2:AL2,"&gt;0")</f>
        <v>0</v>
      </c>
      <c r="C2" s="6">
        <f>COUNTIF(N2:AL2, "LCMRL")</f>
        <v>0</v>
      </c>
      <c r="D2" s="6">
        <f>COUNTIF(N2:AL2, "RL")</f>
        <v>0</v>
      </c>
      <c r="E2" s="6">
        <f>COUNTIF(N2:AL2, "matrixenhance")</f>
        <v>0</v>
      </c>
      <c r="F2" s="6">
        <f>COUNTIF(N2:AL2, "positive")</f>
        <v>0</v>
      </c>
      <c r="G2" s="6">
        <f>SUM(B2:F2)</f>
        <v>0</v>
      </c>
      <c r="H2" s="6">
        <f>COUNTA(N2:AL2)</f>
        <v>25</v>
      </c>
      <c r="I2" s="7">
        <f>100*((B2+C2+D2+E2+F2)/H2)</f>
        <v>0</v>
      </c>
      <c r="J2" s="8">
        <f>100*(B2/H2)</f>
        <v>0</v>
      </c>
      <c r="K2" s="5" t="s">
        <v>36</v>
      </c>
      <c r="L2" s="5" t="s">
        <v>36</v>
      </c>
      <c r="M2" s="4"/>
      <c r="N2" s="9" t="s">
        <v>36</v>
      </c>
      <c r="O2" s="9" t="s">
        <v>36</v>
      </c>
      <c r="P2" s="9" t="s">
        <v>36</v>
      </c>
      <c r="Q2" s="9" t="s">
        <v>36</v>
      </c>
      <c r="R2" s="9" t="s">
        <v>36</v>
      </c>
      <c r="S2" s="9" t="s">
        <v>36</v>
      </c>
      <c r="T2" s="9" t="s">
        <v>36</v>
      </c>
      <c r="U2" s="9" t="s">
        <v>36</v>
      </c>
      <c r="V2" s="9" t="s">
        <v>36</v>
      </c>
      <c r="W2" s="9" t="s">
        <v>36</v>
      </c>
      <c r="X2" s="9" t="s">
        <v>36</v>
      </c>
      <c r="Y2" s="9" t="s">
        <v>36</v>
      </c>
      <c r="Z2" s="9" t="s">
        <v>36</v>
      </c>
      <c r="AA2" s="9" t="s">
        <v>36</v>
      </c>
      <c r="AB2" s="9" t="s">
        <v>36</v>
      </c>
      <c r="AC2" s="9" t="s">
        <v>36</v>
      </c>
      <c r="AD2" s="9" t="s">
        <v>36</v>
      </c>
      <c r="AE2" s="9" t="s">
        <v>36</v>
      </c>
      <c r="AF2" s="9" t="s">
        <v>36</v>
      </c>
      <c r="AG2" s="9" t="s">
        <v>36</v>
      </c>
      <c r="AH2" s="9" t="s">
        <v>36</v>
      </c>
      <c r="AI2" s="9" t="s">
        <v>36</v>
      </c>
      <c r="AJ2" s="9" t="s">
        <v>36</v>
      </c>
      <c r="AK2" s="9" t="s">
        <v>36</v>
      </c>
      <c r="AL2" s="9" t="s">
        <v>36</v>
      </c>
    </row>
    <row r="3" spans="1:39" s="10" customFormat="1" ht="15" customHeight="1" x14ac:dyDescent="0.25">
      <c r="A3" s="5" t="s">
        <v>37</v>
      </c>
      <c r="B3" s="6">
        <f t="shared" ref="B3:B66" si="0">COUNTIF(N3:AL3,"&gt;0")</f>
        <v>0</v>
      </c>
      <c r="C3" s="6">
        <f t="shared" ref="C3:C66" si="1">COUNTIF(N3:AL3, "LCMRL")</f>
        <v>0</v>
      </c>
      <c r="D3" s="6">
        <f t="shared" ref="D3:D66" si="2">COUNTIF(N3:AL3, "RL")</f>
        <v>0</v>
      </c>
      <c r="E3" s="6">
        <f t="shared" ref="E3:E66" si="3">COUNTIF(N3:AL3, "matrixenhance")</f>
        <v>0</v>
      </c>
      <c r="F3" s="6">
        <f t="shared" ref="F3:F66" si="4">COUNTIF(N3:AL3, "positive")</f>
        <v>0</v>
      </c>
      <c r="G3" s="6">
        <f t="shared" ref="G3:G66" si="5">SUM(B3:F3)</f>
        <v>0</v>
      </c>
      <c r="H3" s="6">
        <f t="shared" ref="H3:H66" si="6">COUNTA(N3:AL3)</f>
        <v>25</v>
      </c>
      <c r="I3" s="7">
        <f t="shared" ref="I3:I66" si="7">100*((B3+C3+D3+E3+F3)/H3)</f>
        <v>0</v>
      </c>
      <c r="J3" s="8">
        <f t="shared" ref="J3:J66" si="8">100*(B3/H3)</f>
        <v>0</v>
      </c>
      <c r="K3" s="5" t="s">
        <v>36</v>
      </c>
      <c r="L3" s="5" t="s">
        <v>36</v>
      </c>
      <c r="M3" s="4"/>
      <c r="N3" s="9" t="s">
        <v>36</v>
      </c>
      <c r="O3" s="9" t="s">
        <v>36</v>
      </c>
      <c r="P3" s="9" t="s">
        <v>38</v>
      </c>
      <c r="Q3" s="9" t="s">
        <v>36</v>
      </c>
      <c r="R3" s="9" t="s">
        <v>36</v>
      </c>
      <c r="S3" s="9" t="s">
        <v>36</v>
      </c>
      <c r="T3" s="9" t="s">
        <v>36</v>
      </c>
      <c r="U3" s="9" t="s">
        <v>36</v>
      </c>
      <c r="V3" s="9" t="s">
        <v>36</v>
      </c>
      <c r="W3" s="9" t="s">
        <v>36</v>
      </c>
      <c r="X3" s="9" t="s">
        <v>36</v>
      </c>
      <c r="Y3" s="9" t="s">
        <v>36</v>
      </c>
      <c r="Z3" s="9" t="s">
        <v>36</v>
      </c>
      <c r="AA3" s="9" t="s">
        <v>36</v>
      </c>
      <c r="AB3" s="9" t="s">
        <v>36</v>
      </c>
      <c r="AC3" s="9" t="s">
        <v>36</v>
      </c>
      <c r="AD3" s="9" t="s">
        <v>36</v>
      </c>
      <c r="AE3" s="9" t="s">
        <v>36</v>
      </c>
      <c r="AF3" s="9" t="s">
        <v>36</v>
      </c>
      <c r="AG3" s="9" t="s">
        <v>36</v>
      </c>
      <c r="AH3" s="9" t="s">
        <v>36</v>
      </c>
      <c r="AI3" s="9" t="s">
        <v>36</v>
      </c>
      <c r="AJ3" s="9" t="s">
        <v>36</v>
      </c>
      <c r="AK3" s="9" t="s">
        <v>36</v>
      </c>
      <c r="AL3" s="9" t="s">
        <v>36</v>
      </c>
    </row>
    <row r="4" spans="1:39" s="10" customFormat="1" ht="15" customHeight="1" x14ac:dyDescent="0.25">
      <c r="A4" s="5" t="s">
        <v>39</v>
      </c>
      <c r="B4" s="6">
        <f t="shared" si="0"/>
        <v>0</v>
      </c>
      <c r="C4" s="6">
        <f t="shared" si="1"/>
        <v>1</v>
      </c>
      <c r="D4" s="6">
        <f t="shared" si="2"/>
        <v>0</v>
      </c>
      <c r="E4" s="6">
        <f t="shared" si="3"/>
        <v>10</v>
      </c>
      <c r="F4" s="6">
        <f t="shared" si="4"/>
        <v>0</v>
      </c>
      <c r="G4" s="6">
        <f t="shared" si="5"/>
        <v>11</v>
      </c>
      <c r="H4" s="6">
        <f t="shared" si="6"/>
        <v>25</v>
      </c>
      <c r="I4" s="7">
        <f t="shared" si="7"/>
        <v>44</v>
      </c>
      <c r="J4" s="8">
        <f t="shared" si="8"/>
        <v>0</v>
      </c>
      <c r="K4" s="5" t="s">
        <v>40</v>
      </c>
      <c r="L4" s="5" t="s">
        <v>40</v>
      </c>
      <c r="M4" s="4"/>
      <c r="N4" s="9" t="s">
        <v>36</v>
      </c>
      <c r="O4" s="9" t="s">
        <v>41</v>
      </c>
      <c r="P4" s="9" t="s">
        <v>41</v>
      </c>
      <c r="Q4" s="9" t="s">
        <v>41</v>
      </c>
      <c r="R4" s="9" t="s">
        <v>41</v>
      </c>
      <c r="S4" s="9" t="s">
        <v>36</v>
      </c>
      <c r="T4" s="9" t="s">
        <v>41</v>
      </c>
      <c r="U4" s="9" t="s">
        <v>36</v>
      </c>
      <c r="V4" s="9" t="s">
        <v>36</v>
      </c>
      <c r="W4" s="9" t="s">
        <v>41</v>
      </c>
      <c r="X4" s="9" t="s">
        <v>36</v>
      </c>
      <c r="Y4" s="9" t="s">
        <v>36</v>
      </c>
      <c r="Z4" s="9" t="s">
        <v>36</v>
      </c>
      <c r="AA4" s="9" t="s">
        <v>36</v>
      </c>
      <c r="AB4" s="9" t="s">
        <v>36</v>
      </c>
      <c r="AC4" s="9" t="s">
        <v>2</v>
      </c>
      <c r="AD4" s="9" t="s">
        <v>41</v>
      </c>
      <c r="AE4" s="9" t="s">
        <v>36</v>
      </c>
      <c r="AF4" s="9" t="s">
        <v>36</v>
      </c>
      <c r="AG4" s="9" t="s">
        <v>36</v>
      </c>
      <c r="AH4" s="9" t="s">
        <v>36</v>
      </c>
      <c r="AI4" s="9" t="s">
        <v>41</v>
      </c>
      <c r="AJ4" s="9" t="s">
        <v>41</v>
      </c>
      <c r="AK4" s="9" t="s">
        <v>41</v>
      </c>
      <c r="AL4" s="9" t="s">
        <v>36</v>
      </c>
    </row>
    <row r="5" spans="1:39" s="10" customFormat="1" ht="15" customHeight="1" x14ac:dyDescent="0.25">
      <c r="A5" s="5" t="s">
        <v>42</v>
      </c>
      <c r="B5" s="6">
        <f t="shared" si="0"/>
        <v>0</v>
      </c>
      <c r="C5" s="6">
        <f t="shared" si="1"/>
        <v>0</v>
      </c>
      <c r="D5" s="6">
        <f t="shared" si="2"/>
        <v>0</v>
      </c>
      <c r="E5" s="6">
        <f t="shared" si="3"/>
        <v>0</v>
      </c>
      <c r="F5" s="6">
        <f t="shared" si="4"/>
        <v>0</v>
      </c>
      <c r="G5" s="6">
        <f t="shared" si="5"/>
        <v>0</v>
      </c>
      <c r="H5" s="6">
        <f t="shared" si="6"/>
        <v>25</v>
      </c>
      <c r="I5" s="7">
        <f t="shared" si="7"/>
        <v>0</v>
      </c>
      <c r="J5" s="8">
        <f t="shared" si="8"/>
        <v>0</v>
      </c>
      <c r="K5" s="5" t="s">
        <v>36</v>
      </c>
      <c r="L5" s="5" t="s">
        <v>36</v>
      </c>
      <c r="M5" s="4"/>
      <c r="N5" s="9" t="s">
        <v>36</v>
      </c>
      <c r="O5" s="9" t="s">
        <v>38</v>
      </c>
      <c r="P5" s="9" t="s">
        <v>38</v>
      </c>
      <c r="Q5" s="9" t="s">
        <v>36</v>
      </c>
      <c r="R5" s="9" t="s">
        <v>38</v>
      </c>
      <c r="S5" s="9" t="s">
        <v>36</v>
      </c>
      <c r="T5" s="9" t="s">
        <v>36</v>
      </c>
      <c r="U5" s="9" t="s">
        <v>38</v>
      </c>
      <c r="V5" s="9" t="s">
        <v>36</v>
      </c>
      <c r="W5" s="9" t="s">
        <v>36</v>
      </c>
      <c r="X5" s="9" t="s">
        <v>36</v>
      </c>
      <c r="Y5" s="9" t="s">
        <v>36</v>
      </c>
      <c r="Z5" s="9" t="s">
        <v>36</v>
      </c>
      <c r="AA5" s="9" t="s">
        <v>36</v>
      </c>
      <c r="AB5" s="9" t="s">
        <v>36</v>
      </c>
      <c r="AC5" s="9" t="s">
        <v>36</v>
      </c>
      <c r="AD5" s="9" t="s">
        <v>36</v>
      </c>
      <c r="AE5" s="9" t="s">
        <v>36</v>
      </c>
      <c r="AF5" s="9" t="s">
        <v>36</v>
      </c>
      <c r="AG5" s="9" t="s">
        <v>36</v>
      </c>
      <c r="AH5" s="9" t="s">
        <v>36</v>
      </c>
      <c r="AI5" s="9" t="s">
        <v>36</v>
      </c>
      <c r="AJ5" s="9" t="s">
        <v>36</v>
      </c>
      <c r="AK5" s="9" t="s">
        <v>36</v>
      </c>
      <c r="AL5" s="9" t="s">
        <v>36</v>
      </c>
    </row>
    <row r="6" spans="1:39" s="10" customFormat="1" ht="15" customHeight="1" x14ac:dyDescent="0.25">
      <c r="A6" s="5" t="s">
        <v>43</v>
      </c>
      <c r="B6" s="6">
        <f t="shared" si="0"/>
        <v>0</v>
      </c>
      <c r="C6" s="6">
        <f t="shared" si="1"/>
        <v>0</v>
      </c>
      <c r="D6" s="6">
        <f t="shared" si="2"/>
        <v>0</v>
      </c>
      <c r="E6" s="6">
        <f t="shared" si="3"/>
        <v>0</v>
      </c>
      <c r="F6" s="6">
        <f t="shared" si="4"/>
        <v>0</v>
      </c>
      <c r="G6" s="6">
        <f t="shared" si="5"/>
        <v>0</v>
      </c>
      <c r="H6" s="6">
        <f t="shared" si="6"/>
        <v>25</v>
      </c>
      <c r="I6" s="7">
        <f t="shared" si="7"/>
        <v>0</v>
      </c>
      <c r="J6" s="8">
        <f t="shared" si="8"/>
        <v>0</v>
      </c>
      <c r="K6" s="5" t="s">
        <v>36</v>
      </c>
      <c r="L6" s="5" t="s">
        <v>36</v>
      </c>
      <c r="M6" s="4"/>
      <c r="N6" s="9" t="s">
        <v>36</v>
      </c>
      <c r="O6" s="9" t="s">
        <v>36</v>
      </c>
      <c r="P6" s="9" t="s">
        <v>36</v>
      </c>
      <c r="Q6" s="9" t="s">
        <v>36</v>
      </c>
      <c r="R6" s="9" t="s">
        <v>36</v>
      </c>
      <c r="S6" s="9" t="s">
        <v>36</v>
      </c>
      <c r="T6" s="9" t="s">
        <v>36</v>
      </c>
      <c r="U6" s="9" t="s">
        <v>36</v>
      </c>
      <c r="V6" s="9" t="s">
        <v>36</v>
      </c>
      <c r="W6" s="9" t="s">
        <v>36</v>
      </c>
      <c r="X6" s="9" t="s">
        <v>36</v>
      </c>
      <c r="Y6" s="9" t="s">
        <v>36</v>
      </c>
      <c r="Z6" s="9" t="s">
        <v>36</v>
      </c>
      <c r="AA6" s="9" t="s">
        <v>36</v>
      </c>
      <c r="AB6" s="9" t="s">
        <v>36</v>
      </c>
      <c r="AC6" s="9" t="s">
        <v>36</v>
      </c>
      <c r="AD6" s="9" t="s">
        <v>36</v>
      </c>
      <c r="AE6" s="9" t="s">
        <v>36</v>
      </c>
      <c r="AF6" s="9" t="s">
        <v>36</v>
      </c>
      <c r="AG6" s="9" t="s">
        <v>36</v>
      </c>
      <c r="AH6" s="9" t="s">
        <v>36</v>
      </c>
      <c r="AI6" s="9" t="s">
        <v>36</v>
      </c>
      <c r="AJ6" s="9" t="s">
        <v>36</v>
      </c>
      <c r="AK6" s="9" t="s">
        <v>36</v>
      </c>
      <c r="AL6" s="9" t="s">
        <v>36</v>
      </c>
    </row>
    <row r="7" spans="1:39" s="10" customFormat="1" ht="15" customHeight="1" x14ac:dyDescent="0.25">
      <c r="A7" s="5" t="s">
        <v>44</v>
      </c>
      <c r="B7" s="6">
        <f t="shared" si="0"/>
        <v>6</v>
      </c>
      <c r="C7" s="6">
        <f t="shared" si="1"/>
        <v>5</v>
      </c>
      <c r="D7" s="6">
        <f t="shared" si="2"/>
        <v>0</v>
      </c>
      <c r="E7" s="6">
        <f t="shared" si="3"/>
        <v>0</v>
      </c>
      <c r="F7" s="6">
        <f t="shared" si="4"/>
        <v>0</v>
      </c>
      <c r="G7" s="6">
        <f t="shared" si="5"/>
        <v>11</v>
      </c>
      <c r="H7" s="6">
        <f t="shared" si="6"/>
        <v>25</v>
      </c>
      <c r="I7" s="7">
        <f t="shared" si="7"/>
        <v>44</v>
      </c>
      <c r="J7" s="8">
        <f t="shared" si="8"/>
        <v>24</v>
      </c>
      <c r="K7" s="5">
        <f t="shared" ref="K7:K65" si="9">MEDIAN(N7:AL7)</f>
        <v>63.515189182013685</v>
      </c>
      <c r="L7" s="5">
        <f t="shared" ref="L7:L65" si="10">MAX(N7:AL7)</f>
        <v>323.2731</v>
      </c>
      <c r="M7" s="4"/>
      <c r="N7" s="9" t="s">
        <v>38</v>
      </c>
      <c r="O7" s="9">
        <v>40.797816766297082</v>
      </c>
      <c r="P7" s="9" t="s">
        <v>2</v>
      </c>
      <c r="Q7" s="9">
        <v>27.514348063992404</v>
      </c>
      <c r="R7" s="9" t="s">
        <v>36</v>
      </c>
      <c r="S7" s="9">
        <v>86.232561597730296</v>
      </c>
      <c r="T7" s="9" t="s">
        <v>36</v>
      </c>
      <c r="U7" s="9" t="s">
        <v>36</v>
      </c>
      <c r="V7" s="9" t="s">
        <v>36</v>
      </c>
      <c r="W7" s="9" t="s">
        <v>36</v>
      </c>
      <c r="X7" s="9" t="s">
        <v>36</v>
      </c>
      <c r="Y7" s="9" t="s">
        <v>36</v>
      </c>
      <c r="Z7" s="9">
        <v>241.37634321489321</v>
      </c>
      <c r="AA7" s="9" t="s">
        <v>36</v>
      </c>
      <c r="AB7" s="9" t="s">
        <v>2</v>
      </c>
      <c r="AC7" s="9" t="s">
        <v>36</v>
      </c>
      <c r="AD7" s="9">
        <v>323.2731</v>
      </c>
      <c r="AE7" s="9">
        <v>23.377749999999999</v>
      </c>
      <c r="AF7" s="9" t="s">
        <v>2</v>
      </c>
      <c r="AG7" s="9" t="s">
        <v>36</v>
      </c>
      <c r="AH7" s="9" t="s">
        <v>36</v>
      </c>
      <c r="AI7" s="9" t="s">
        <v>2</v>
      </c>
      <c r="AJ7" s="9" t="s">
        <v>2</v>
      </c>
      <c r="AK7" s="9" t="s">
        <v>36</v>
      </c>
      <c r="AL7" s="9" t="s">
        <v>36</v>
      </c>
    </row>
    <row r="8" spans="1:39" s="10" customFormat="1" ht="15" customHeight="1" x14ac:dyDescent="0.25">
      <c r="A8" s="5" t="s">
        <v>45</v>
      </c>
      <c r="B8" s="6">
        <f t="shared" si="0"/>
        <v>11</v>
      </c>
      <c r="C8" s="6">
        <f t="shared" si="1"/>
        <v>1</v>
      </c>
      <c r="D8" s="6">
        <f t="shared" si="2"/>
        <v>0</v>
      </c>
      <c r="E8" s="6">
        <f t="shared" si="3"/>
        <v>0</v>
      </c>
      <c r="F8" s="6">
        <f t="shared" si="4"/>
        <v>0</v>
      </c>
      <c r="G8" s="6">
        <f t="shared" si="5"/>
        <v>12</v>
      </c>
      <c r="H8" s="6">
        <f t="shared" si="6"/>
        <v>25</v>
      </c>
      <c r="I8" s="7">
        <f t="shared" si="7"/>
        <v>48</v>
      </c>
      <c r="J8" s="8">
        <f t="shared" si="8"/>
        <v>44</v>
      </c>
      <c r="K8" s="5">
        <f t="shared" si="9"/>
        <v>269.8297600846991</v>
      </c>
      <c r="L8" s="5">
        <f t="shared" si="10"/>
        <v>1199.8982000000001</v>
      </c>
      <c r="M8" s="4"/>
      <c r="N8" s="9" t="s">
        <v>36</v>
      </c>
      <c r="O8" s="9">
        <v>372.0028129512624</v>
      </c>
      <c r="P8" s="9">
        <v>183.26561314488418</v>
      </c>
      <c r="Q8" s="9">
        <v>350.4791482524563</v>
      </c>
      <c r="R8" s="9" t="s">
        <v>36</v>
      </c>
      <c r="S8" s="9">
        <v>190.33234585543508</v>
      </c>
      <c r="T8" s="9" t="s">
        <v>36</v>
      </c>
      <c r="U8" s="9" t="s">
        <v>2</v>
      </c>
      <c r="V8" s="9" t="s">
        <v>36</v>
      </c>
      <c r="W8" s="9" t="s">
        <v>36</v>
      </c>
      <c r="X8" s="9" t="s">
        <v>36</v>
      </c>
      <c r="Y8" s="9">
        <v>188.7106325803382</v>
      </c>
      <c r="Z8" s="9" t="s">
        <v>36</v>
      </c>
      <c r="AA8" s="9" t="s">
        <v>36</v>
      </c>
      <c r="AB8" s="9" t="s">
        <v>36</v>
      </c>
      <c r="AC8" s="9" t="s">
        <v>36</v>
      </c>
      <c r="AD8" s="9">
        <v>269.8297600846991</v>
      </c>
      <c r="AE8" s="9">
        <v>440.07135</v>
      </c>
      <c r="AF8" s="9" t="s">
        <v>36</v>
      </c>
      <c r="AG8" s="9">
        <v>361.75115</v>
      </c>
      <c r="AH8" s="9" t="s">
        <v>36</v>
      </c>
      <c r="AI8" s="9">
        <v>77.069100000000006</v>
      </c>
      <c r="AJ8" s="9">
        <v>1199.8982000000001</v>
      </c>
      <c r="AK8" s="9">
        <v>160.53354999999999</v>
      </c>
      <c r="AL8" s="9" t="s">
        <v>36</v>
      </c>
    </row>
    <row r="9" spans="1:39" s="10" customFormat="1" ht="15" customHeight="1" x14ac:dyDescent="0.25">
      <c r="A9" s="5" t="s">
        <v>46</v>
      </c>
      <c r="B9" s="6">
        <f t="shared" si="0"/>
        <v>0</v>
      </c>
      <c r="C9" s="6">
        <f t="shared" si="1"/>
        <v>0</v>
      </c>
      <c r="D9" s="6">
        <f t="shared" si="2"/>
        <v>0</v>
      </c>
      <c r="E9" s="6">
        <f t="shared" si="3"/>
        <v>0</v>
      </c>
      <c r="F9" s="6">
        <f t="shared" si="4"/>
        <v>0</v>
      </c>
      <c r="G9" s="6">
        <f t="shared" si="5"/>
        <v>0</v>
      </c>
      <c r="H9" s="6">
        <f t="shared" si="6"/>
        <v>25</v>
      </c>
      <c r="I9" s="7">
        <f t="shared" si="7"/>
        <v>0</v>
      </c>
      <c r="J9" s="8">
        <f t="shared" si="8"/>
        <v>0</v>
      </c>
      <c r="K9" s="5" t="s">
        <v>36</v>
      </c>
      <c r="L9" s="5" t="s">
        <v>36</v>
      </c>
      <c r="M9" s="4"/>
      <c r="N9" s="9" t="s">
        <v>36</v>
      </c>
      <c r="O9" s="9" t="s">
        <v>36</v>
      </c>
      <c r="P9" s="9" t="s">
        <v>36</v>
      </c>
      <c r="Q9" s="9" t="s">
        <v>36</v>
      </c>
      <c r="R9" s="9" t="s">
        <v>36</v>
      </c>
      <c r="S9" s="9" t="s">
        <v>36</v>
      </c>
      <c r="T9" s="9" t="s">
        <v>36</v>
      </c>
      <c r="U9" s="9" t="s">
        <v>36</v>
      </c>
      <c r="V9" s="9" t="s">
        <v>36</v>
      </c>
      <c r="W9" s="9" t="s">
        <v>36</v>
      </c>
      <c r="X9" s="9" t="s">
        <v>36</v>
      </c>
      <c r="Y9" s="9" t="s">
        <v>36</v>
      </c>
      <c r="Z9" s="9" t="s">
        <v>36</v>
      </c>
      <c r="AA9" s="9" t="s">
        <v>36</v>
      </c>
      <c r="AB9" s="9" t="s">
        <v>36</v>
      </c>
      <c r="AC9" s="9" t="s">
        <v>36</v>
      </c>
      <c r="AD9" s="9" t="s">
        <v>36</v>
      </c>
      <c r="AE9" s="9" t="s">
        <v>36</v>
      </c>
      <c r="AF9" s="9" t="s">
        <v>36</v>
      </c>
      <c r="AG9" s="9" t="s">
        <v>36</v>
      </c>
      <c r="AH9" s="9" t="s">
        <v>36</v>
      </c>
      <c r="AI9" s="9" t="s">
        <v>36</v>
      </c>
      <c r="AJ9" s="9" t="s">
        <v>36</v>
      </c>
      <c r="AK9" s="9" t="s">
        <v>36</v>
      </c>
      <c r="AL9" s="9" t="s">
        <v>36</v>
      </c>
    </row>
    <row r="10" spans="1:39" s="10" customFormat="1" ht="15" customHeight="1" x14ac:dyDescent="0.25">
      <c r="A10" s="5" t="s">
        <v>47</v>
      </c>
      <c r="B10" s="6">
        <f t="shared" si="0"/>
        <v>3</v>
      </c>
      <c r="C10" s="6">
        <f t="shared" si="1"/>
        <v>5</v>
      </c>
      <c r="D10" s="6">
        <f t="shared" si="2"/>
        <v>0</v>
      </c>
      <c r="E10" s="6">
        <f t="shared" si="3"/>
        <v>0</v>
      </c>
      <c r="F10" s="6">
        <f t="shared" si="4"/>
        <v>0</v>
      </c>
      <c r="G10" s="6">
        <f t="shared" si="5"/>
        <v>8</v>
      </c>
      <c r="H10" s="6">
        <f t="shared" si="6"/>
        <v>25</v>
      </c>
      <c r="I10" s="7">
        <f t="shared" si="7"/>
        <v>32</v>
      </c>
      <c r="J10" s="8">
        <f t="shared" si="8"/>
        <v>12</v>
      </c>
      <c r="K10" s="5">
        <f t="shared" si="9"/>
        <v>70.294299999999993</v>
      </c>
      <c r="L10" s="5">
        <f t="shared" si="10"/>
        <v>90.893810877778606</v>
      </c>
      <c r="M10" s="4"/>
      <c r="N10" s="9" t="s">
        <v>38</v>
      </c>
      <c r="O10" s="9" t="s">
        <v>2</v>
      </c>
      <c r="P10" s="9">
        <v>61.863774493932894</v>
      </c>
      <c r="Q10" s="9">
        <v>90.893810877778606</v>
      </c>
      <c r="R10" s="9" t="s">
        <v>36</v>
      </c>
      <c r="S10" s="9" t="s">
        <v>2</v>
      </c>
      <c r="T10" s="9" t="s">
        <v>36</v>
      </c>
      <c r="U10" s="9" t="s">
        <v>38</v>
      </c>
      <c r="V10" s="9" t="s">
        <v>36</v>
      </c>
      <c r="W10" s="9" t="s">
        <v>36</v>
      </c>
      <c r="X10" s="9" t="s">
        <v>36</v>
      </c>
      <c r="Y10" s="9" t="s">
        <v>36</v>
      </c>
      <c r="Z10" s="9" t="s">
        <v>36</v>
      </c>
      <c r="AA10" s="9" t="s">
        <v>38</v>
      </c>
      <c r="AB10" s="9" t="s">
        <v>36</v>
      </c>
      <c r="AC10" s="9" t="s">
        <v>2</v>
      </c>
      <c r="AD10" s="9" t="s">
        <v>36</v>
      </c>
      <c r="AE10" s="9" t="s">
        <v>36</v>
      </c>
      <c r="AF10" s="9" t="s">
        <v>38</v>
      </c>
      <c r="AG10" s="9" t="s">
        <v>36</v>
      </c>
      <c r="AH10" s="9" t="s">
        <v>36</v>
      </c>
      <c r="AI10" s="9" t="s">
        <v>2</v>
      </c>
      <c r="AJ10" s="9">
        <v>70.294299999999993</v>
      </c>
      <c r="AK10" s="9" t="s">
        <v>36</v>
      </c>
      <c r="AL10" s="9" t="s">
        <v>2</v>
      </c>
    </row>
    <row r="11" spans="1:39" s="10" customFormat="1" ht="15" customHeight="1" x14ac:dyDescent="0.25">
      <c r="A11" s="5" t="s">
        <v>48</v>
      </c>
      <c r="B11" s="6">
        <f t="shared" si="0"/>
        <v>1</v>
      </c>
      <c r="C11" s="6">
        <f t="shared" si="1"/>
        <v>3</v>
      </c>
      <c r="D11" s="6">
        <f t="shared" si="2"/>
        <v>0</v>
      </c>
      <c r="E11" s="6">
        <f t="shared" si="3"/>
        <v>0</v>
      </c>
      <c r="F11" s="6">
        <f t="shared" si="4"/>
        <v>0</v>
      </c>
      <c r="G11" s="6">
        <f t="shared" si="5"/>
        <v>4</v>
      </c>
      <c r="H11" s="6">
        <f t="shared" si="6"/>
        <v>25</v>
      </c>
      <c r="I11" s="7">
        <f t="shared" si="7"/>
        <v>16</v>
      </c>
      <c r="J11" s="8">
        <f t="shared" si="8"/>
        <v>4</v>
      </c>
      <c r="K11" s="5">
        <f t="shared" si="9"/>
        <v>5.0064000000000002</v>
      </c>
      <c r="L11" s="5">
        <f t="shared" si="10"/>
        <v>5.0064000000000002</v>
      </c>
      <c r="M11" s="4"/>
      <c r="N11" s="9" t="s">
        <v>38</v>
      </c>
      <c r="O11" s="9" t="s">
        <v>36</v>
      </c>
      <c r="P11" s="9" t="s">
        <v>36</v>
      </c>
      <c r="Q11" s="9" t="s">
        <v>2</v>
      </c>
      <c r="R11" s="9" t="s">
        <v>36</v>
      </c>
      <c r="S11" s="9" t="s">
        <v>38</v>
      </c>
      <c r="T11" s="9" t="s">
        <v>36</v>
      </c>
      <c r="U11" s="9" t="s">
        <v>36</v>
      </c>
      <c r="V11" s="9" t="s">
        <v>36</v>
      </c>
      <c r="W11" s="9" t="s">
        <v>36</v>
      </c>
      <c r="X11" s="9" t="s">
        <v>36</v>
      </c>
      <c r="Y11" s="9" t="s">
        <v>36</v>
      </c>
      <c r="Z11" s="9" t="s">
        <v>36</v>
      </c>
      <c r="AA11" s="9" t="s">
        <v>36</v>
      </c>
      <c r="AB11" s="9" t="s">
        <v>36</v>
      </c>
      <c r="AC11" s="9" t="s">
        <v>36</v>
      </c>
      <c r="AD11" s="9" t="s">
        <v>36</v>
      </c>
      <c r="AE11" s="9">
        <v>5.0064000000000002</v>
      </c>
      <c r="AF11" s="9" t="s">
        <v>36</v>
      </c>
      <c r="AG11" s="9" t="s">
        <v>36</v>
      </c>
      <c r="AH11" s="9" t="s">
        <v>38</v>
      </c>
      <c r="AI11" s="9" t="s">
        <v>36</v>
      </c>
      <c r="AJ11" s="9" t="s">
        <v>2</v>
      </c>
      <c r="AK11" s="9" t="s">
        <v>2</v>
      </c>
      <c r="AL11" s="9" t="s">
        <v>36</v>
      </c>
    </row>
    <row r="12" spans="1:39" s="10" customFormat="1" ht="15" customHeight="1" x14ac:dyDescent="0.25">
      <c r="A12" s="5" t="s">
        <v>49</v>
      </c>
      <c r="B12" s="6">
        <f t="shared" si="0"/>
        <v>0</v>
      </c>
      <c r="C12" s="6">
        <f t="shared" si="1"/>
        <v>1</v>
      </c>
      <c r="D12" s="6">
        <f t="shared" si="2"/>
        <v>0</v>
      </c>
      <c r="E12" s="6">
        <f t="shared" si="3"/>
        <v>1</v>
      </c>
      <c r="F12" s="6">
        <f t="shared" si="4"/>
        <v>0</v>
      </c>
      <c r="G12" s="6">
        <f t="shared" si="5"/>
        <v>2</v>
      </c>
      <c r="H12" s="6">
        <f t="shared" si="6"/>
        <v>25</v>
      </c>
      <c r="I12" s="7">
        <f t="shared" si="7"/>
        <v>8</v>
      </c>
      <c r="J12" s="8">
        <f t="shared" si="8"/>
        <v>0</v>
      </c>
      <c r="K12" s="5" t="s">
        <v>40</v>
      </c>
      <c r="L12" s="5" t="s">
        <v>40</v>
      </c>
      <c r="M12" s="4"/>
      <c r="N12" s="9" t="s">
        <v>36</v>
      </c>
      <c r="O12" s="9" t="s">
        <v>36</v>
      </c>
      <c r="P12" s="9" t="s">
        <v>2</v>
      </c>
      <c r="Q12" s="9" t="s">
        <v>41</v>
      </c>
      <c r="R12" s="9" t="s">
        <v>38</v>
      </c>
      <c r="S12" s="9" t="s">
        <v>36</v>
      </c>
      <c r="T12" s="9" t="s">
        <v>36</v>
      </c>
      <c r="U12" s="9" t="s">
        <v>36</v>
      </c>
      <c r="V12" s="9" t="s">
        <v>36</v>
      </c>
      <c r="W12" s="9" t="s">
        <v>36</v>
      </c>
      <c r="X12" s="9" t="s">
        <v>36</v>
      </c>
      <c r="Y12" s="9" t="s">
        <v>36</v>
      </c>
      <c r="Z12" s="9" t="s">
        <v>36</v>
      </c>
      <c r="AA12" s="9" t="s">
        <v>36</v>
      </c>
      <c r="AB12" s="9" t="s">
        <v>36</v>
      </c>
      <c r="AC12" s="9" t="s">
        <v>36</v>
      </c>
      <c r="AD12" s="9" t="s">
        <v>38</v>
      </c>
      <c r="AE12" s="9" t="s">
        <v>36</v>
      </c>
      <c r="AF12" s="9" t="s">
        <v>38</v>
      </c>
      <c r="AG12" s="9" t="s">
        <v>36</v>
      </c>
      <c r="AH12" s="9" t="s">
        <v>36</v>
      </c>
      <c r="AI12" s="9" t="s">
        <v>36</v>
      </c>
      <c r="AJ12" s="9" t="s">
        <v>36</v>
      </c>
      <c r="AK12" s="9" t="s">
        <v>36</v>
      </c>
      <c r="AL12" s="9" t="s">
        <v>36</v>
      </c>
    </row>
    <row r="13" spans="1:39" s="10" customFormat="1" ht="15" customHeight="1" x14ac:dyDescent="0.25">
      <c r="A13" s="5" t="s">
        <v>50</v>
      </c>
      <c r="B13" s="6">
        <f t="shared" si="0"/>
        <v>2</v>
      </c>
      <c r="C13" s="6">
        <f t="shared" si="1"/>
        <v>2</v>
      </c>
      <c r="D13" s="6">
        <f t="shared" si="2"/>
        <v>0</v>
      </c>
      <c r="E13" s="6">
        <f t="shared" si="3"/>
        <v>0</v>
      </c>
      <c r="F13" s="6">
        <f t="shared" si="4"/>
        <v>0</v>
      </c>
      <c r="G13" s="6">
        <f t="shared" si="5"/>
        <v>4</v>
      </c>
      <c r="H13" s="6">
        <f t="shared" si="6"/>
        <v>25</v>
      </c>
      <c r="I13" s="7">
        <f t="shared" si="7"/>
        <v>16</v>
      </c>
      <c r="J13" s="8">
        <f t="shared" si="8"/>
        <v>8</v>
      </c>
      <c r="K13" s="5">
        <f t="shared" si="9"/>
        <v>15.298853791652983</v>
      </c>
      <c r="L13" s="5">
        <f t="shared" si="10"/>
        <v>18.858357790815031</v>
      </c>
      <c r="M13" s="4"/>
      <c r="N13" s="9" t="s">
        <v>38</v>
      </c>
      <c r="O13" s="9" t="s">
        <v>38</v>
      </c>
      <c r="P13" s="9">
        <v>11.739349792490934</v>
      </c>
      <c r="Q13" s="9">
        <v>18.858357790815031</v>
      </c>
      <c r="R13" s="9" t="s">
        <v>38</v>
      </c>
      <c r="S13" s="9" t="s">
        <v>2</v>
      </c>
      <c r="T13" s="9" t="s">
        <v>38</v>
      </c>
      <c r="U13" s="9" t="s">
        <v>36</v>
      </c>
      <c r="V13" s="9" t="s">
        <v>36</v>
      </c>
      <c r="W13" s="9" t="s">
        <v>38</v>
      </c>
      <c r="X13" s="9" t="s">
        <v>36</v>
      </c>
      <c r="Y13" s="9" t="s">
        <v>38</v>
      </c>
      <c r="Z13" s="9" t="s">
        <v>36</v>
      </c>
      <c r="AA13" s="9" t="s">
        <v>38</v>
      </c>
      <c r="AB13" s="9" t="s">
        <v>38</v>
      </c>
      <c r="AC13" s="9" t="s">
        <v>36</v>
      </c>
      <c r="AD13" s="9" t="s">
        <v>36</v>
      </c>
      <c r="AE13" s="9" t="s">
        <v>36</v>
      </c>
      <c r="AF13" s="9" t="s">
        <v>36</v>
      </c>
      <c r="AG13" s="9" t="s">
        <v>36</v>
      </c>
      <c r="AH13" s="9" t="s">
        <v>36</v>
      </c>
      <c r="AI13" s="9" t="s">
        <v>36</v>
      </c>
      <c r="AJ13" s="9" t="s">
        <v>36</v>
      </c>
      <c r="AK13" s="9" t="s">
        <v>2</v>
      </c>
      <c r="AL13" s="9" t="s">
        <v>36</v>
      </c>
    </row>
    <row r="14" spans="1:39" s="10" customFormat="1" ht="15" customHeight="1" x14ac:dyDescent="0.25">
      <c r="A14" s="5" t="s">
        <v>51</v>
      </c>
      <c r="B14" s="6">
        <f t="shared" si="0"/>
        <v>0</v>
      </c>
      <c r="C14" s="6">
        <f t="shared" si="1"/>
        <v>1</v>
      </c>
      <c r="D14" s="6">
        <f t="shared" si="2"/>
        <v>0</v>
      </c>
      <c r="E14" s="6">
        <f t="shared" si="3"/>
        <v>0</v>
      </c>
      <c r="F14" s="6">
        <f t="shared" si="4"/>
        <v>0</v>
      </c>
      <c r="G14" s="6">
        <f t="shared" si="5"/>
        <v>1</v>
      </c>
      <c r="H14" s="6">
        <f t="shared" si="6"/>
        <v>25</v>
      </c>
      <c r="I14" s="7">
        <f t="shared" si="7"/>
        <v>4</v>
      </c>
      <c r="J14" s="8">
        <f t="shared" si="8"/>
        <v>0</v>
      </c>
      <c r="K14" s="5" t="s">
        <v>40</v>
      </c>
      <c r="L14" s="5" t="s">
        <v>40</v>
      </c>
      <c r="M14" s="4"/>
      <c r="N14" s="9" t="s">
        <v>36</v>
      </c>
      <c r="O14" s="9" t="s">
        <v>36</v>
      </c>
      <c r="P14" s="9" t="s">
        <v>38</v>
      </c>
      <c r="Q14" s="9" t="s">
        <v>2</v>
      </c>
      <c r="R14" s="9" t="s">
        <v>38</v>
      </c>
      <c r="S14" s="9" t="s">
        <v>36</v>
      </c>
      <c r="T14" s="9" t="s">
        <v>38</v>
      </c>
      <c r="U14" s="9" t="s">
        <v>36</v>
      </c>
      <c r="V14" s="9" t="s">
        <v>38</v>
      </c>
      <c r="W14" s="9" t="s">
        <v>36</v>
      </c>
      <c r="X14" s="9" t="s">
        <v>36</v>
      </c>
      <c r="Y14" s="9" t="s">
        <v>38</v>
      </c>
      <c r="Z14" s="9" t="s">
        <v>36</v>
      </c>
      <c r="AA14" s="9" t="s">
        <v>38</v>
      </c>
      <c r="AB14" s="9" t="s">
        <v>38</v>
      </c>
      <c r="AC14" s="9" t="s">
        <v>36</v>
      </c>
      <c r="AD14" s="9" t="s">
        <v>36</v>
      </c>
      <c r="AE14" s="9" t="s">
        <v>36</v>
      </c>
      <c r="AF14" s="9" t="s">
        <v>36</v>
      </c>
      <c r="AG14" s="9" t="s">
        <v>36</v>
      </c>
      <c r="AH14" s="9" t="s">
        <v>36</v>
      </c>
      <c r="AI14" s="9" t="s">
        <v>36</v>
      </c>
      <c r="AJ14" s="9" t="s">
        <v>36</v>
      </c>
      <c r="AK14" s="9" t="s">
        <v>36</v>
      </c>
      <c r="AL14" s="9" t="s">
        <v>36</v>
      </c>
    </row>
    <row r="15" spans="1:39" s="10" customFormat="1" ht="15" customHeight="1" x14ac:dyDescent="0.25">
      <c r="A15" s="5" t="s">
        <v>52</v>
      </c>
      <c r="B15" s="6">
        <f t="shared" si="0"/>
        <v>4</v>
      </c>
      <c r="C15" s="6">
        <f t="shared" si="1"/>
        <v>3</v>
      </c>
      <c r="D15" s="6">
        <f t="shared" si="2"/>
        <v>0</v>
      </c>
      <c r="E15" s="6">
        <f t="shared" si="3"/>
        <v>0</v>
      </c>
      <c r="F15" s="6">
        <f t="shared" si="4"/>
        <v>0</v>
      </c>
      <c r="G15" s="6">
        <f t="shared" si="5"/>
        <v>7</v>
      </c>
      <c r="H15" s="6">
        <f t="shared" si="6"/>
        <v>25</v>
      </c>
      <c r="I15" s="7">
        <f t="shared" si="7"/>
        <v>28.000000000000004</v>
      </c>
      <c r="J15" s="8">
        <f t="shared" si="8"/>
        <v>16</v>
      </c>
      <c r="K15" s="5">
        <f t="shared" si="9"/>
        <v>28.336811464353826</v>
      </c>
      <c r="L15" s="5">
        <f t="shared" si="10"/>
        <v>60.432831476935803</v>
      </c>
      <c r="M15" s="4"/>
      <c r="N15" s="9" t="s">
        <v>2</v>
      </c>
      <c r="O15" s="9" t="s">
        <v>36</v>
      </c>
      <c r="P15" s="9">
        <v>28.602472928707652</v>
      </c>
      <c r="Q15" s="9">
        <v>60.432831476935803</v>
      </c>
      <c r="R15" s="9" t="s">
        <v>36</v>
      </c>
      <c r="S15" s="9" t="s">
        <v>36</v>
      </c>
      <c r="T15" s="9" t="s">
        <v>36</v>
      </c>
      <c r="U15" s="9" t="s">
        <v>36</v>
      </c>
      <c r="V15" s="9" t="s">
        <v>36</v>
      </c>
      <c r="W15" s="9" t="s">
        <v>36</v>
      </c>
      <c r="X15" s="9" t="s">
        <v>36</v>
      </c>
      <c r="Y15" s="9" t="s">
        <v>36</v>
      </c>
      <c r="Z15" s="9" t="s">
        <v>36</v>
      </c>
      <c r="AA15" s="9" t="s">
        <v>36</v>
      </c>
      <c r="AB15" s="9" t="s">
        <v>36</v>
      </c>
      <c r="AC15" s="9" t="s">
        <v>2</v>
      </c>
      <c r="AD15" s="9" t="s">
        <v>36</v>
      </c>
      <c r="AE15" s="9">
        <v>2.7826499999999998</v>
      </c>
      <c r="AF15" s="9" t="s">
        <v>36</v>
      </c>
      <c r="AG15" s="9" t="s">
        <v>36</v>
      </c>
      <c r="AH15" s="9" t="s">
        <v>36</v>
      </c>
      <c r="AI15" s="9" t="s">
        <v>2</v>
      </c>
      <c r="AJ15" s="9">
        <v>28.071149999999999</v>
      </c>
      <c r="AK15" s="9" t="s">
        <v>36</v>
      </c>
      <c r="AL15" s="9" t="s">
        <v>36</v>
      </c>
    </row>
    <row r="16" spans="1:39" s="10" customFormat="1" x14ac:dyDescent="0.25">
      <c r="A16" s="5" t="s">
        <v>53</v>
      </c>
      <c r="B16" s="6">
        <f t="shared" si="0"/>
        <v>0</v>
      </c>
      <c r="C16" s="6">
        <f t="shared" si="1"/>
        <v>1</v>
      </c>
      <c r="D16" s="6">
        <f t="shared" si="2"/>
        <v>0</v>
      </c>
      <c r="E16" s="6">
        <f t="shared" si="3"/>
        <v>0</v>
      </c>
      <c r="F16" s="6">
        <f t="shared" si="4"/>
        <v>0</v>
      </c>
      <c r="G16" s="6">
        <f t="shared" si="5"/>
        <v>1</v>
      </c>
      <c r="H16" s="6">
        <f t="shared" si="6"/>
        <v>25</v>
      </c>
      <c r="I16" s="7">
        <f t="shared" si="7"/>
        <v>4</v>
      </c>
      <c r="J16" s="8">
        <f t="shared" si="8"/>
        <v>0</v>
      </c>
      <c r="K16" s="5" t="s">
        <v>40</v>
      </c>
      <c r="L16" s="5" t="s">
        <v>40</v>
      </c>
      <c r="M16" s="4"/>
      <c r="N16" s="9" t="s">
        <v>36</v>
      </c>
      <c r="O16" s="9" t="s">
        <v>36</v>
      </c>
      <c r="P16" s="9" t="s">
        <v>38</v>
      </c>
      <c r="Q16" s="9" t="s">
        <v>2</v>
      </c>
      <c r="R16" s="9" t="s">
        <v>36</v>
      </c>
      <c r="S16" s="9" t="s">
        <v>36</v>
      </c>
      <c r="T16" s="9" t="s">
        <v>36</v>
      </c>
      <c r="U16" s="9" t="s">
        <v>36</v>
      </c>
      <c r="V16" s="9" t="s">
        <v>36</v>
      </c>
      <c r="W16" s="9" t="s">
        <v>36</v>
      </c>
      <c r="X16" s="9" t="s">
        <v>36</v>
      </c>
      <c r="Y16" s="9" t="s">
        <v>36</v>
      </c>
      <c r="Z16" s="9" t="s">
        <v>36</v>
      </c>
      <c r="AA16" s="9" t="s">
        <v>36</v>
      </c>
      <c r="AB16" s="9" t="s">
        <v>36</v>
      </c>
      <c r="AC16" s="9" t="s">
        <v>36</v>
      </c>
      <c r="AD16" s="9" t="s">
        <v>36</v>
      </c>
      <c r="AE16" s="9" t="s">
        <v>36</v>
      </c>
      <c r="AF16" s="9" t="s">
        <v>36</v>
      </c>
      <c r="AG16" s="9" t="s">
        <v>36</v>
      </c>
      <c r="AH16" s="9" t="s">
        <v>36</v>
      </c>
      <c r="AI16" s="9" t="s">
        <v>36</v>
      </c>
      <c r="AJ16" s="9" t="s">
        <v>36</v>
      </c>
      <c r="AK16" s="9" t="s">
        <v>36</v>
      </c>
      <c r="AL16" s="9" t="s">
        <v>36</v>
      </c>
      <c r="AM16" s="11"/>
    </row>
    <row r="17" spans="1:38" s="11" customFormat="1" x14ac:dyDescent="0.25">
      <c r="A17" s="5" t="s">
        <v>54</v>
      </c>
      <c r="B17" s="6">
        <f t="shared" si="0"/>
        <v>0</v>
      </c>
      <c r="C17" s="6">
        <f t="shared" si="1"/>
        <v>0</v>
      </c>
      <c r="D17" s="6">
        <f t="shared" si="2"/>
        <v>0</v>
      </c>
      <c r="E17" s="6">
        <f t="shared" si="3"/>
        <v>0</v>
      </c>
      <c r="F17" s="6">
        <f t="shared" si="4"/>
        <v>0</v>
      </c>
      <c r="G17" s="6">
        <f t="shared" si="5"/>
        <v>0</v>
      </c>
      <c r="H17" s="6">
        <f t="shared" si="6"/>
        <v>25</v>
      </c>
      <c r="I17" s="7">
        <f t="shared" si="7"/>
        <v>0</v>
      </c>
      <c r="J17" s="8">
        <f t="shared" si="8"/>
        <v>0</v>
      </c>
      <c r="K17" s="5" t="s">
        <v>36</v>
      </c>
      <c r="L17" s="5" t="s">
        <v>36</v>
      </c>
      <c r="M17" s="4"/>
      <c r="N17" s="9" t="s">
        <v>36</v>
      </c>
      <c r="O17" s="9" t="s">
        <v>38</v>
      </c>
      <c r="P17" s="9" t="s">
        <v>36</v>
      </c>
      <c r="Q17" s="9" t="s">
        <v>36</v>
      </c>
      <c r="R17" s="9" t="s">
        <v>36</v>
      </c>
      <c r="S17" s="9" t="s">
        <v>36</v>
      </c>
      <c r="T17" s="9" t="s">
        <v>36</v>
      </c>
      <c r="U17" s="9" t="s">
        <v>36</v>
      </c>
      <c r="V17" s="9" t="s">
        <v>36</v>
      </c>
      <c r="W17" s="9" t="s">
        <v>36</v>
      </c>
      <c r="X17" s="9" t="s">
        <v>36</v>
      </c>
      <c r="Y17" s="9" t="s">
        <v>36</v>
      </c>
      <c r="Z17" s="9" t="s">
        <v>36</v>
      </c>
      <c r="AA17" s="9" t="s">
        <v>36</v>
      </c>
      <c r="AB17" s="9" t="s">
        <v>36</v>
      </c>
      <c r="AC17" s="9" t="s">
        <v>36</v>
      </c>
      <c r="AD17" s="9" t="s">
        <v>36</v>
      </c>
      <c r="AE17" s="9" t="s">
        <v>36</v>
      </c>
      <c r="AF17" s="9" t="s">
        <v>36</v>
      </c>
      <c r="AG17" s="9" t="s">
        <v>36</v>
      </c>
      <c r="AH17" s="9" t="s">
        <v>36</v>
      </c>
      <c r="AI17" s="9" t="s">
        <v>36</v>
      </c>
      <c r="AJ17" s="9" t="s">
        <v>36</v>
      </c>
      <c r="AK17" s="9" t="s">
        <v>36</v>
      </c>
      <c r="AL17" s="9" t="s">
        <v>36</v>
      </c>
    </row>
    <row r="18" spans="1:38" s="11" customFormat="1" x14ac:dyDescent="0.25">
      <c r="A18" s="5" t="s">
        <v>55</v>
      </c>
      <c r="B18" s="6">
        <f t="shared" si="0"/>
        <v>1</v>
      </c>
      <c r="C18" s="6">
        <f t="shared" si="1"/>
        <v>3</v>
      </c>
      <c r="D18" s="6">
        <f t="shared" si="2"/>
        <v>0</v>
      </c>
      <c r="E18" s="6">
        <f t="shared" si="3"/>
        <v>0</v>
      </c>
      <c r="F18" s="6">
        <f t="shared" si="4"/>
        <v>0</v>
      </c>
      <c r="G18" s="6">
        <f t="shared" si="5"/>
        <v>4</v>
      </c>
      <c r="H18" s="6">
        <f t="shared" si="6"/>
        <v>25</v>
      </c>
      <c r="I18" s="7">
        <f t="shared" si="7"/>
        <v>16</v>
      </c>
      <c r="J18" s="8">
        <f t="shared" si="8"/>
        <v>4</v>
      </c>
      <c r="K18" s="5">
        <f t="shared" si="9"/>
        <v>10.275796494338005</v>
      </c>
      <c r="L18" s="5">
        <f t="shared" si="10"/>
        <v>10.275796494338005</v>
      </c>
      <c r="M18" s="4"/>
      <c r="N18" s="9" t="s">
        <v>2</v>
      </c>
      <c r="O18" s="9" t="s">
        <v>36</v>
      </c>
      <c r="P18" s="9" t="s">
        <v>2</v>
      </c>
      <c r="Q18" s="9">
        <v>10.275796494338005</v>
      </c>
      <c r="R18" s="9" t="s">
        <v>36</v>
      </c>
      <c r="S18" s="9" t="s">
        <v>2</v>
      </c>
      <c r="T18" s="9" t="s">
        <v>36</v>
      </c>
      <c r="U18" s="9" t="s">
        <v>38</v>
      </c>
      <c r="V18" s="9" t="s">
        <v>38</v>
      </c>
      <c r="W18" s="9" t="s">
        <v>36</v>
      </c>
      <c r="X18" s="9" t="s">
        <v>36</v>
      </c>
      <c r="Y18" s="9" t="s">
        <v>38</v>
      </c>
      <c r="Z18" s="9" t="s">
        <v>36</v>
      </c>
      <c r="AA18" s="9" t="s">
        <v>36</v>
      </c>
      <c r="AB18" s="9" t="s">
        <v>38</v>
      </c>
      <c r="AC18" s="9" t="s">
        <v>36</v>
      </c>
      <c r="AD18" s="9" t="s">
        <v>36</v>
      </c>
      <c r="AE18" s="9" t="s">
        <v>36</v>
      </c>
      <c r="AF18" s="9" t="s">
        <v>36</v>
      </c>
      <c r="AG18" s="9" t="s">
        <v>36</v>
      </c>
      <c r="AH18" s="9" t="s">
        <v>36</v>
      </c>
      <c r="AI18" s="9" t="s">
        <v>36</v>
      </c>
      <c r="AJ18" s="9" t="s">
        <v>36</v>
      </c>
      <c r="AK18" s="9" t="s">
        <v>36</v>
      </c>
      <c r="AL18" s="9" t="s">
        <v>36</v>
      </c>
    </row>
    <row r="19" spans="1:38" s="11" customFormat="1" x14ac:dyDescent="0.25">
      <c r="A19" s="5" t="s">
        <v>56</v>
      </c>
      <c r="B19" s="6">
        <f t="shared" si="0"/>
        <v>0</v>
      </c>
      <c r="C19" s="6">
        <f t="shared" si="1"/>
        <v>0</v>
      </c>
      <c r="D19" s="6">
        <f t="shared" si="2"/>
        <v>0</v>
      </c>
      <c r="E19" s="6">
        <f t="shared" si="3"/>
        <v>0</v>
      </c>
      <c r="F19" s="6">
        <f t="shared" si="4"/>
        <v>0</v>
      </c>
      <c r="G19" s="6">
        <f t="shared" si="5"/>
        <v>0</v>
      </c>
      <c r="H19" s="6">
        <f t="shared" si="6"/>
        <v>25</v>
      </c>
      <c r="I19" s="7">
        <f t="shared" si="7"/>
        <v>0</v>
      </c>
      <c r="J19" s="8">
        <f t="shared" si="8"/>
        <v>0</v>
      </c>
      <c r="K19" s="5" t="s">
        <v>36</v>
      </c>
      <c r="L19" s="5" t="s">
        <v>36</v>
      </c>
      <c r="M19" s="4"/>
      <c r="N19" s="9" t="s">
        <v>36</v>
      </c>
      <c r="O19" s="9" t="s">
        <v>36</v>
      </c>
      <c r="P19" s="9" t="s">
        <v>36</v>
      </c>
      <c r="Q19" s="9" t="s">
        <v>36</v>
      </c>
      <c r="R19" s="9" t="s">
        <v>36</v>
      </c>
      <c r="S19" s="9" t="s">
        <v>36</v>
      </c>
      <c r="T19" s="9" t="s">
        <v>36</v>
      </c>
      <c r="U19" s="9" t="s">
        <v>36</v>
      </c>
      <c r="V19" s="9" t="s">
        <v>36</v>
      </c>
      <c r="W19" s="9" t="s">
        <v>36</v>
      </c>
      <c r="X19" s="9" t="s">
        <v>36</v>
      </c>
      <c r="Y19" s="9" t="s">
        <v>36</v>
      </c>
      <c r="Z19" s="9" t="s">
        <v>36</v>
      </c>
      <c r="AA19" s="9" t="s">
        <v>36</v>
      </c>
      <c r="AB19" s="9" t="s">
        <v>36</v>
      </c>
      <c r="AC19" s="9" t="s">
        <v>36</v>
      </c>
      <c r="AD19" s="9" t="s">
        <v>36</v>
      </c>
      <c r="AE19" s="9" t="s">
        <v>36</v>
      </c>
      <c r="AF19" s="9" t="s">
        <v>36</v>
      </c>
      <c r="AG19" s="9" t="s">
        <v>36</v>
      </c>
      <c r="AH19" s="9" t="s">
        <v>36</v>
      </c>
      <c r="AI19" s="9" t="s">
        <v>36</v>
      </c>
      <c r="AJ19" s="9" t="s">
        <v>36</v>
      </c>
      <c r="AK19" s="9" t="s">
        <v>36</v>
      </c>
      <c r="AL19" s="9" t="s">
        <v>36</v>
      </c>
    </row>
    <row r="20" spans="1:38" s="11" customFormat="1" x14ac:dyDescent="0.25">
      <c r="A20" s="5" t="s">
        <v>57</v>
      </c>
      <c r="B20" s="6">
        <f t="shared" si="0"/>
        <v>0</v>
      </c>
      <c r="C20" s="6">
        <f t="shared" si="1"/>
        <v>0</v>
      </c>
      <c r="D20" s="6">
        <f t="shared" si="2"/>
        <v>0</v>
      </c>
      <c r="E20" s="6">
        <f t="shared" si="3"/>
        <v>0</v>
      </c>
      <c r="F20" s="6">
        <f t="shared" si="4"/>
        <v>0</v>
      </c>
      <c r="G20" s="6">
        <f t="shared" si="5"/>
        <v>0</v>
      </c>
      <c r="H20" s="6">
        <f t="shared" si="6"/>
        <v>25</v>
      </c>
      <c r="I20" s="7">
        <f t="shared" si="7"/>
        <v>0</v>
      </c>
      <c r="J20" s="8">
        <f t="shared" si="8"/>
        <v>0</v>
      </c>
      <c r="K20" s="5" t="s">
        <v>36</v>
      </c>
      <c r="L20" s="5" t="s">
        <v>36</v>
      </c>
      <c r="M20" s="4"/>
      <c r="N20" s="9" t="s">
        <v>36</v>
      </c>
      <c r="O20" s="9" t="s">
        <v>36</v>
      </c>
      <c r="P20" s="9" t="s">
        <v>36</v>
      </c>
      <c r="Q20" s="9" t="s">
        <v>36</v>
      </c>
      <c r="R20" s="9" t="s">
        <v>36</v>
      </c>
      <c r="S20" s="9" t="s">
        <v>36</v>
      </c>
      <c r="T20" s="9" t="s">
        <v>36</v>
      </c>
      <c r="U20" s="9" t="s">
        <v>36</v>
      </c>
      <c r="V20" s="9" t="s">
        <v>36</v>
      </c>
      <c r="W20" s="9" t="s">
        <v>36</v>
      </c>
      <c r="X20" s="9" t="s">
        <v>36</v>
      </c>
      <c r="Y20" s="9" t="s">
        <v>36</v>
      </c>
      <c r="Z20" s="9" t="s">
        <v>36</v>
      </c>
      <c r="AA20" s="9" t="s">
        <v>36</v>
      </c>
      <c r="AB20" s="9" t="s">
        <v>36</v>
      </c>
      <c r="AC20" s="9" t="s">
        <v>36</v>
      </c>
      <c r="AD20" s="9" t="s">
        <v>36</v>
      </c>
      <c r="AE20" s="9" t="s">
        <v>36</v>
      </c>
      <c r="AF20" s="9" t="s">
        <v>36</v>
      </c>
      <c r="AG20" s="9" t="s">
        <v>36</v>
      </c>
      <c r="AH20" s="9" t="s">
        <v>36</v>
      </c>
      <c r="AI20" s="9" t="s">
        <v>36</v>
      </c>
      <c r="AJ20" s="9" t="s">
        <v>36</v>
      </c>
      <c r="AK20" s="9" t="s">
        <v>36</v>
      </c>
      <c r="AL20" s="9" t="s">
        <v>36</v>
      </c>
    </row>
    <row r="21" spans="1:38" s="11" customFormat="1" x14ac:dyDescent="0.25">
      <c r="A21" s="5" t="s">
        <v>58</v>
      </c>
      <c r="B21" s="6">
        <f t="shared" si="0"/>
        <v>0</v>
      </c>
      <c r="C21" s="6">
        <f t="shared" si="1"/>
        <v>0</v>
      </c>
      <c r="D21" s="6">
        <f t="shared" si="2"/>
        <v>0</v>
      </c>
      <c r="E21" s="6">
        <f t="shared" si="3"/>
        <v>0</v>
      </c>
      <c r="F21" s="6">
        <f t="shared" si="4"/>
        <v>0</v>
      </c>
      <c r="G21" s="6">
        <f t="shared" si="5"/>
        <v>0</v>
      </c>
      <c r="H21" s="6">
        <f t="shared" si="6"/>
        <v>25</v>
      </c>
      <c r="I21" s="7">
        <f t="shared" si="7"/>
        <v>0</v>
      </c>
      <c r="J21" s="8">
        <f t="shared" si="8"/>
        <v>0</v>
      </c>
      <c r="K21" s="5" t="s">
        <v>36</v>
      </c>
      <c r="L21" s="5" t="s">
        <v>36</v>
      </c>
      <c r="M21" s="4"/>
      <c r="N21" s="9" t="s">
        <v>36</v>
      </c>
      <c r="O21" s="9" t="s">
        <v>36</v>
      </c>
      <c r="P21" s="9" t="s">
        <v>36</v>
      </c>
      <c r="Q21" s="9" t="s">
        <v>36</v>
      </c>
      <c r="R21" s="9" t="s">
        <v>36</v>
      </c>
      <c r="S21" s="9" t="s">
        <v>36</v>
      </c>
      <c r="T21" s="9" t="s">
        <v>36</v>
      </c>
      <c r="U21" s="9" t="s">
        <v>36</v>
      </c>
      <c r="V21" s="9" t="s">
        <v>36</v>
      </c>
      <c r="W21" s="9" t="s">
        <v>36</v>
      </c>
      <c r="X21" s="9" t="s">
        <v>36</v>
      </c>
      <c r="Y21" s="9" t="s">
        <v>36</v>
      </c>
      <c r="Z21" s="9" t="s">
        <v>36</v>
      </c>
      <c r="AA21" s="9" t="s">
        <v>36</v>
      </c>
      <c r="AB21" s="9" t="s">
        <v>36</v>
      </c>
      <c r="AC21" s="9" t="s">
        <v>36</v>
      </c>
      <c r="AD21" s="9" t="s">
        <v>36</v>
      </c>
      <c r="AE21" s="9" t="s">
        <v>36</v>
      </c>
      <c r="AF21" s="9" t="s">
        <v>36</v>
      </c>
      <c r="AG21" s="9" t="s">
        <v>36</v>
      </c>
      <c r="AH21" s="9" t="s">
        <v>36</v>
      </c>
      <c r="AI21" s="9" t="s">
        <v>36</v>
      </c>
      <c r="AJ21" s="9" t="s">
        <v>36</v>
      </c>
      <c r="AK21" s="9" t="s">
        <v>36</v>
      </c>
      <c r="AL21" s="9" t="s">
        <v>36</v>
      </c>
    </row>
    <row r="22" spans="1:38" s="11" customFormat="1" x14ac:dyDescent="0.25">
      <c r="A22" s="5" t="s">
        <v>59</v>
      </c>
      <c r="B22" s="6">
        <f t="shared" si="0"/>
        <v>0</v>
      </c>
      <c r="C22" s="6">
        <f t="shared" si="1"/>
        <v>0</v>
      </c>
      <c r="D22" s="6">
        <f t="shared" si="2"/>
        <v>0</v>
      </c>
      <c r="E22" s="6">
        <f t="shared" si="3"/>
        <v>0</v>
      </c>
      <c r="F22" s="6">
        <f t="shared" si="4"/>
        <v>0</v>
      </c>
      <c r="G22" s="6">
        <f t="shared" si="5"/>
        <v>0</v>
      </c>
      <c r="H22" s="6">
        <f t="shared" si="6"/>
        <v>25</v>
      </c>
      <c r="I22" s="7">
        <f t="shared" si="7"/>
        <v>0</v>
      </c>
      <c r="J22" s="8">
        <f t="shared" si="8"/>
        <v>0</v>
      </c>
      <c r="K22" s="5" t="s">
        <v>36</v>
      </c>
      <c r="L22" s="5" t="s">
        <v>36</v>
      </c>
      <c r="M22" s="4"/>
      <c r="N22" s="9" t="s">
        <v>36</v>
      </c>
      <c r="O22" s="9" t="s">
        <v>36</v>
      </c>
      <c r="P22" s="9" t="s">
        <v>36</v>
      </c>
      <c r="Q22" s="9" t="s">
        <v>36</v>
      </c>
      <c r="R22" s="9" t="s">
        <v>36</v>
      </c>
      <c r="S22" s="9" t="s">
        <v>36</v>
      </c>
      <c r="T22" s="9" t="s">
        <v>36</v>
      </c>
      <c r="U22" s="9" t="s">
        <v>36</v>
      </c>
      <c r="V22" s="9" t="s">
        <v>36</v>
      </c>
      <c r="W22" s="9" t="s">
        <v>36</v>
      </c>
      <c r="X22" s="9" t="s">
        <v>36</v>
      </c>
      <c r="Y22" s="9" t="s">
        <v>36</v>
      </c>
      <c r="Z22" s="9" t="s">
        <v>36</v>
      </c>
      <c r="AA22" s="9" t="s">
        <v>36</v>
      </c>
      <c r="AB22" s="9" t="s">
        <v>36</v>
      </c>
      <c r="AC22" s="9" t="s">
        <v>36</v>
      </c>
      <c r="AD22" s="9" t="s">
        <v>36</v>
      </c>
      <c r="AE22" s="9" t="s">
        <v>36</v>
      </c>
      <c r="AF22" s="9" t="s">
        <v>36</v>
      </c>
      <c r="AG22" s="9" t="s">
        <v>36</v>
      </c>
      <c r="AH22" s="9" t="s">
        <v>36</v>
      </c>
      <c r="AI22" s="9" t="s">
        <v>36</v>
      </c>
      <c r="AJ22" s="9" t="s">
        <v>36</v>
      </c>
      <c r="AK22" s="9" t="s">
        <v>36</v>
      </c>
      <c r="AL22" s="9" t="s">
        <v>36</v>
      </c>
    </row>
    <row r="23" spans="1:38" s="11" customFormat="1" x14ac:dyDescent="0.25">
      <c r="A23" s="5" t="s">
        <v>60</v>
      </c>
      <c r="B23" s="6">
        <f t="shared" si="0"/>
        <v>0</v>
      </c>
      <c r="C23" s="6">
        <f t="shared" si="1"/>
        <v>0</v>
      </c>
      <c r="D23" s="6">
        <f t="shared" si="2"/>
        <v>0</v>
      </c>
      <c r="E23" s="6">
        <f t="shared" si="3"/>
        <v>0</v>
      </c>
      <c r="F23" s="6">
        <f t="shared" si="4"/>
        <v>0</v>
      </c>
      <c r="G23" s="6">
        <f t="shared" si="5"/>
        <v>0</v>
      </c>
      <c r="H23" s="6">
        <f t="shared" si="6"/>
        <v>25</v>
      </c>
      <c r="I23" s="7">
        <f t="shared" si="7"/>
        <v>0</v>
      </c>
      <c r="J23" s="8">
        <f t="shared" si="8"/>
        <v>0</v>
      </c>
      <c r="K23" s="5" t="s">
        <v>36</v>
      </c>
      <c r="L23" s="5" t="s">
        <v>36</v>
      </c>
      <c r="M23" s="4"/>
      <c r="N23" s="9" t="s">
        <v>36</v>
      </c>
      <c r="O23" s="9" t="s">
        <v>36</v>
      </c>
      <c r="P23" s="9" t="s">
        <v>36</v>
      </c>
      <c r="Q23" s="9" t="s">
        <v>36</v>
      </c>
      <c r="R23" s="9" t="s">
        <v>36</v>
      </c>
      <c r="S23" s="9" t="s">
        <v>36</v>
      </c>
      <c r="T23" s="9" t="s">
        <v>36</v>
      </c>
      <c r="U23" s="9" t="s">
        <v>36</v>
      </c>
      <c r="V23" s="9" t="s">
        <v>36</v>
      </c>
      <c r="W23" s="9" t="s">
        <v>36</v>
      </c>
      <c r="X23" s="9" t="s">
        <v>36</v>
      </c>
      <c r="Y23" s="9" t="s">
        <v>36</v>
      </c>
      <c r="Z23" s="9" t="s">
        <v>36</v>
      </c>
      <c r="AA23" s="9" t="s">
        <v>36</v>
      </c>
      <c r="AB23" s="9" t="s">
        <v>36</v>
      </c>
      <c r="AC23" s="9" t="s">
        <v>36</v>
      </c>
      <c r="AD23" s="9" t="s">
        <v>36</v>
      </c>
      <c r="AE23" s="9" t="s">
        <v>36</v>
      </c>
      <c r="AF23" s="9" t="s">
        <v>36</v>
      </c>
      <c r="AG23" s="9" t="s">
        <v>36</v>
      </c>
      <c r="AH23" s="9" t="s">
        <v>36</v>
      </c>
      <c r="AI23" s="9" t="s">
        <v>36</v>
      </c>
      <c r="AJ23" s="9" t="s">
        <v>36</v>
      </c>
      <c r="AK23" s="9" t="s">
        <v>36</v>
      </c>
      <c r="AL23" s="9" t="s">
        <v>36</v>
      </c>
    </row>
    <row r="24" spans="1:38" s="11" customFormat="1" x14ac:dyDescent="0.25">
      <c r="A24" s="5" t="s">
        <v>61</v>
      </c>
      <c r="B24" s="6">
        <f t="shared" si="0"/>
        <v>0</v>
      </c>
      <c r="C24" s="6">
        <f t="shared" si="1"/>
        <v>0</v>
      </c>
      <c r="D24" s="6">
        <f t="shared" si="2"/>
        <v>0</v>
      </c>
      <c r="E24" s="6">
        <f t="shared" si="3"/>
        <v>0</v>
      </c>
      <c r="F24" s="6">
        <f t="shared" si="4"/>
        <v>0</v>
      </c>
      <c r="G24" s="6">
        <f t="shared" si="5"/>
        <v>0</v>
      </c>
      <c r="H24" s="6">
        <f t="shared" si="6"/>
        <v>25</v>
      </c>
      <c r="I24" s="7">
        <f t="shared" si="7"/>
        <v>0</v>
      </c>
      <c r="J24" s="8">
        <f t="shared" si="8"/>
        <v>0</v>
      </c>
      <c r="K24" s="5" t="s">
        <v>36</v>
      </c>
      <c r="L24" s="5" t="s">
        <v>36</v>
      </c>
      <c r="M24" s="4"/>
      <c r="N24" s="9" t="s">
        <v>36</v>
      </c>
      <c r="O24" s="9" t="s">
        <v>36</v>
      </c>
      <c r="P24" s="9" t="s">
        <v>38</v>
      </c>
      <c r="Q24" s="9" t="s">
        <v>36</v>
      </c>
      <c r="R24" s="9" t="s">
        <v>36</v>
      </c>
      <c r="S24" s="9" t="s">
        <v>36</v>
      </c>
      <c r="T24" s="9" t="s">
        <v>36</v>
      </c>
      <c r="U24" s="9" t="s">
        <v>38</v>
      </c>
      <c r="V24" s="9" t="s">
        <v>36</v>
      </c>
      <c r="W24" s="9" t="s">
        <v>36</v>
      </c>
      <c r="X24" s="9" t="s">
        <v>36</v>
      </c>
      <c r="Y24" s="9" t="s">
        <v>36</v>
      </c>
      <c r="Z24" s="9" t="s">
        <v>36</v>
      </c>
      <c r="AA24" s="9" t="s">
        <v>36</v>
      </c>
      <c r="AB24" s="9" t="s">
        <v>38</v>
      </c>
      <c r="AC24" s="9" t="s">
        <v>36</v>
      </c>
      <c r="AD24" s="9" t="s">
        <v>38</v>
      </c>
      <c r="AE24" s="9" t="s">
        <v>36</v>
      </c>
      <c r="AF24" s="9" t="s">
        <v>36</v>
      </c>
      <c r="AG24" s="9" t="s">
        <v>36</v>
      </c>
      <c r="AH24" s="9" t="s">
        <v>36</v>
      </c>
      <c r="AI24" s="9" t="s">
        <v>36</v>
      </c>
      <c r="AJ24" s="9" t="s">
        <v>36</v>
      </c>
      <c r="AK24" s="9" t="s">
        <v>36</v>
      </c>
      <c r="AL24" s="9" t="s">
        <v>36</v>
      </c>
    </row>
    <row r="25" spans="1:38" s="11" customFormat="1" x14ac:dyDescent="0.25">
      <c r="A25" s="5" t="s">
        <v>62</v>
      </c>
      <c r="B25" s="6">
        <f t="shared" si="0"/>
        <v>2</v>
      </c>
      <c r="C25" s="6">
        <f t="shared" si="1"/>
        <v>1</v>
      </c>
      <c r="D25" s="6">
        <f t="shared" si="2"/>
        <v>0</v>
      </c>
      <c r="E25" s="6">
        <f t="shared" si="3"/>
        <v>0</v>
      </c>
      <c r="F25" s="6">
        <f t="shared" si="4"/>
        <v>0</v>
      </c>
      <c r="G25" s="6">
        <f t="shared" si="5"/>
        <v>3</v>
      </c>
      <c r="H25" s="6">
        <f t="shared" si="6"/>
        <v>25</v>
      </c>
      <c r="I25" s="7">
        <f t="shared" si="7"/>
        <v>12</v>
      </c>
      <c r="J25" s="8">
        <f t="shared" si="8"/>
        <v>8</v>
      </c>
      <c r="K25" s="5">
        <f t="shared" si="9"/>
        <v>112.17173784157822</v>
      </c>
      <c r="L25" s="5">
        <f t="shared" si="10"/>
        <v>163.09409351420265</v>
      </c>
      <c r="M25" s="4"/>
      <c r="N25" s="9" t="s">
        <v>2</v>
      </c>
      <c r="O25" s="9" t="s">
        <v>38</v>
      </c>
      <c r="P25" s="9">
        <v>61.249382168953773</v>
      </c>
      <c r="Q25" s="9">
        <v>163.09409351420265</v>
      </c>
      <c r="R25" s="9" t="s">
        <v>38</v>
      </c>
      <c r="S25" s="9" t="s">
        <v>38</v>
      </c>
      <c r="T25" s="9" t="s">
        <v>38</v>
      </c>
      <c r="U25" s="9" t="s">
        <v>38</v>
      </c>
      <c r="V25" s="9" t="s">
        <v>38</v>
      </c>
      <c r="W25" s="9" t="s">
        <v>36</v>
      </c>
      <c r="X25" s="9" t="s">
        <v>36</v>
      </c>
      <c r="Y25" s="9" t="s">
        <v>36</v>
      </c>
      <c r="Z25" s="9" t="s">
        <v>36</v>
      </c>
      <c r="AA25" s="9" t="s">
        <v>36</v>
      </c>
      <c r="AB25" s="9" t="s">
        <v>36</v>
      </c>
      <c r="AC25" s="9" t="s">
        <v>36</v>
      </c>
      <c r="AD25" s="9" t="s">
        <v>36</v>
      </c>
      <c r="AE25" s="9" t="s">
        <v>36</v>
      </c>
      <c r="AF25" s="9" t="s">
        <v>38</v>
      </c>
      <c r="AG25" s="9" t="s">
        <v>36</v>
      </c>
      <c r="AH25" s="9" t="s">
        <v>36</v>
      </c>
      <c r="AI25" s="9" t="s">
        <v>36</v>
      </c>
      <c r="AJ25" s="9" t="s">
        <v>36</v>
      </c>
      <c r="AK25" s="9" t="s">
        <v>36</v>
      </c>
      <c r="AL25" s="9" t="s">
        <v>36</v>
      </c>
    </row>
    <row r="26" spans="1:38" s="11" customFormat="1" x14ac:dyDescent="0.25">
      <c r="A26" s="5" t="s">
        <v>63</v>
      </c>
      <c r="B26" s="6">
        <f t="shared" si="0"/>
        <v>1</v>
      </c>
      <c r="C26" s="6">
        <f t="shared" si="1"/>
        <v>1</v>
      </c>
      <c r="D26" s="6">
        <f t="shared" si="2"/>
        <v>0</v>
      </c>
      <c r="E26" s="6">
        <f t="shared" si="3"/>
        <v>0</v>
      </c>
      <c r="F26" s="6">
        <f t="shared" si="4"/>
        <v>0</v>
      </c>
      <c r="G26" s="6">
        <f t="shared" si="5"/>
        <v>2</v>
      </c>
      <c r="H26" s="6">
        <f t="shared" si="6"/>
        <v>25</v>
      </c>
      <c r="I26" s="7">
        <f t="shared" si="7"/>
        <v>8</v>
      </c>
      <c r="J26" s="8">
        <f t="shared" si="8"/>
        <v>4</v>
      </c>
      <c r="K26" s="5">
        <f t="shared" si="9"/>
        <v>33.673749999999998</v>
      </c>
      <c r="L26" s="5">
        <f t="shared" si="10"/>
        <v>33.673749999999998</v>
      </c>
      <c r="M26" s="4"/>
      <c r="N26" s="9" t="s">
        <v>36</v>
      </c>
      <c r="O26" s="9" t="s">
        <v>36</v>
      </c>
      <c r="P26" s="9" t="s">
        <v>36</v>
      </c>
      <c r="Q26" s="9" t="s">
        <v>2</v>
      </c>
      <c r="R26" s="9" t="s">
        <v>36</v>
      </c>
      <c r="S26" s="9" t="s">
        <v>36</v>
      </c>
      <c r="T26" s="9" t="s">
        <v>36</v>
      </c>
      <c r="U26" s="9" t="s">
        <v>36</v>
      </c>
      <c r="V26" s="9" t="s">
        <v>36</v>
      </c>
      <c r="W26" s="9" t="s">
        <v>36</v>
      </c>
      <c r="X26" s="9" t="s">
        <v>36</v>
      </c>
      <c r="Y26" s="9" t="s">
        <v>36</v>
      </c>
      <c r="Z26" s="9" t="s">
        <v>36</v>
      </c>
      <c r="AA26" s="9" t="s">
        <v>36</v>
      </c>
      <c r="AB26" s="9" t="s">
        <v>36</v>
      </c>
      <c r="AC26" s="9" t="s">
        <v>36</v>
      </c>
      <c r="AD26" s="9" t="s">
        <v>36</v>
      </c>
      <c r="AE26" s="9">
        <v>33.673749999999998</v>
      </c>
      <c r="AF26" s="9" t="s">
        <v>36</v>
      </c>
      <c r="AG26" s="9" t="s">
        <v>36</v>
      </c>
      <c r="AH26" s="9" t="s">
        <v>36</v>
      </c>
      <c r="AI26" s="9" t="s">
        <v>36</v>
      </c>
      <c r="AJ26" s="9" t="s">
        <v>36</v>
      </c>
      <c r="AK26" s="9" t="s">
        <v>36</v>
      </c>
      <c r="AL26" s="9" t="s">
        <v>36</v>
      </c>
    </row>
    <row r="27" spans="1:38" s="11" customFormat="1" x14ac:dyDescent="0.25">
      <c r="A27" s="5" t="s">
        <v>64</v>
      </c>
      <c r="B27" s="6">
        <f t="shared" si="0"/>
        <v>0</v>
      </c>
      <c r="C27" s="6">
        <f t="shared" si="1"/>
        <v>1</v>
      </c>
      <c r="D27" s="6">
        <f t="shared" si="2"/>
        <v>0</v>
      </c>
      <c r="E27" s="6">
        <f t="shared" si="3"/>
        <v>0</v>
      </c>
      <c r="F27" s="6">
        <f t="shared" si="4"/>
        <v>0</v>
      </c>
      <c r="G27" s="6">
        <f t="shared" si="5"/>
        <v>1</v>
      </c>
      <c r="H27" s="6">
        <f t="shared" si="6"/>
        <v>25</v>
      </c>
      <c r="I27" s="7">
        <f t="shared" si="7"/>
        <v>4</v>
      </c>
      <c r="J27" s="8">
        <f t="shared" si="8"/>
        <v>0</v>
      </c>
      <c r="K27" s="5" t="s">
        <v>40</v>
      </c>
      <c r="L27" s="5" t="s">
        <v>40</v>
      </c>
      <c r="M27" s="4"/>
      <c r="N27" s="9" t="s">
        <v>36</v>
      </c>
      <c r="O27" s="9" t="s">
        <v>36</v>
      </c>
      <c r="P27" s="9" t="s">
        <v>36</v>
      </c>
      <c r="Q27" s="9" t="s">
        <v>2</v>
      </c>
      <c r="R27" s="9" t="s">
        <v>36</v>
      </c>
      <c r="S27" s="9" t="s">
        <v>36</v>
      </c>
      <c r="T27" s="9" t="s">
        <v>36</v>
      </c>
      <c r="U27" s="9" t="s">
        <v>36</v>
      </c>
      <c r="V27" s="9" t="s">
        <v>36</v>
      </c>
      <c r="W27" s="9" t="s">
        <v>36</v>
      </c>
      <c r="X27" s="9" t="s">
        <v>36</v>
      </c>
      <c r="Y27" s="9" t="s">
        <v>36</v>
      </c>
      <c r="Z27" s="9" t="s">
        <v>36</v>
      </c>
      <c r="AA27" s="9" t="s">
        <v>36</v>
      </c>
      <c r="AB27" s="9" t="s">
        <v>36</v>
      </c>
      <c r="AC27" s="9" t="s">
        <v>36</v>
      </c>
      <c r="AD27" s="9" t="s">
        <v>36</v>
      </c>
      <c r="AE27" s="9" t="s">
        <v>36</v>
      </c>
      <c r="AF27" s="9" t="s">
        <v>36</v>
      </c>
      <c r="AG27" s="9" t="s">
        <v>36</v>
      </c>
      <c r="AH27" s="9" t="s">
        <v>36</v>
      </c>
      <c r="AI27" s="9" t="s">
        <v>36</v>
      </c>
      <c r="AJ27" s="9" t="s">
        <v>36</v>
      </c>
      <c r="AK27" s="9" t="s">
        <v>36</v>
      </c>
      <c r="AL27" s="9" t="s">
        <v>36</v>
      </c>
    </row>
    <row r="28" spans="1:38" s="11" customFormat="1" x14ac:dyDescent="0.25">
      <c r="A28" s="5" t="s">
        <v>65</v>
      </c>
      <c r="B28" s="6">
        <f t="shared" si="0"/>
        <v>0</v>
      </c>
      <c r="C28" s="6">
        <f t="shared" si="1"/>
        <v>0</v>
      </c>
      <c r="D28" s="6">
        <f t="shared" si="2"/>
        <v>0</v>
      </c>
      <c r="E28" s="6">
        <f t="shared" si="3"/>
        <v>0</v>
      </c>
      <c r="F28" s="6">
        <f t="shared" si="4"/>
        <v>0</v>
      </c>
      <c r="G28" s="6">
        <f t="shared" si="5"/>
        <v>0</v>
      </c>
      <c r="H28" s="6">
        <f t="shared" si="6"/>
        <v>25</v>
      </c>
      <c r="I28" s="7">
        <f t="shared" si="7"/>
        <v>0</v>
      </c>
      <c r="J28" s="8">
        <f t="shared" si="8"/>
        <v>0</v>
      </c>
      <c r="K28" s="5" t="s">
        <v>36</v>
      </c>
      <c r="L28" s="5" t="s">
        <v>36</v>
      </c>
      <c r="M28" s="4"/>
      <c r="N28" s="9" t="s">
        <v>36</v>
      </c>
      <c r="O28" s="9" t="s">
        <v>38</v>
      </c>
      <c r="P28" s="9" t="s">
        <v>36</v>
      </c>
      <c r="Q28" s="9" t="s">
        <v>36</v>
      </c>
      <c r="R28" s="9" t="s">
        <v>36</v>
      </c>
      <c r="S28" s="9" t="s">
        <v>36</v>
      </c>
      <c r="T28" s="9" t="s">
        <v>36</v>
      </c>
      <c r="U28" s="9" t="s">
        <v>36</v>
      </c>
      <c r="V28" s="9" t="s">
        <v>36</v>
      </c>
      <c r="W28" s="9" t="s">
        <v>36</v>
      </c>
      <c r="X28" s="9" t="s">
        <v>36</v>
      </c>
      <c r="Y28" s="9" t="s">
        <v>36</v>
      </c>
      <c r="Z28" s="9" t="s">
        <v>36</v>
      </c>
      <c r="AA28" s="9" t="s">
        <v>36</v>
      </c>
      <c r="AB28" s="9" t="s">
        <v>36</v>
      </c>
      <c r="AC28" s="9" t="s">
        <v>36</v>
      </c>
      <c r="AD28" s="9" t="s">
        <v>36</v>
      </c>
      <c r="AE28" s="9" t="s">
        <v>36</v>
      </c>
      <c r="AF28" s="9" t="s">
        <v>36</v>
      </c>
      <c r="AG28" s="9" t="s">
        <v>36</v>
      </c>
      <c r="AH28" s="9" t="s">
        <v>36</v>
      </c>
      <c r="AI28" s="9" t="s">
        <v>36</v>
      </c>
      <c r="AJ28" s="9" t="s">
        <v>36</v>
      </c>
      <c r="AK28" s="9" t="s">
        <v>36</v>
      </c>
      <c r="AL28" s="9" t="s">
        <v>36</v>
      </c>
    </row>
    <row r="29" spans="1:38" s="11" customFormat="1" x14ac:dyDescent="0.25">
      <c r="A29" s="5" t="s">
        <v>66</v>
      </c>
      <c r="B29" s="6">
        <f t="shared" si="0"/>
        <v>0</v>
      </c>
      <c r="C29" s="6">
        <f t="shared" si="1"/>
        <v>0</v>
      </c>
      <c r="D29" s="6">
        <f t="shared" si="2"/>
        <v>0</v>
      </c>
      <c r="E29" s="6">
        <f t="shared" si="3"/>
        <v>0</v>
      </c>
      <c r="F29" s="6">
        <f t="shared" si="4"/>
        <v>0</v>
      </c>
      <c r="G29" s="6">
        <f t="shared" si="5"/>
        <v>0</v>
      </c>
      <c r="H29" s="6">
        <f t="shared" si="6"/>
        <v>25</v>
      </c>
      <c r="I29" s="7">
        <f t="shared" si="7"/>
        <v>0</v>
      </c>
      <c r="J29" s="8">
        <f t="shared" si="8"/>
        <v>0</v>
      </c>
      <c r="K29" s="5" t="s">
        <v>36</v>
      </c>
      <c r="L29" s="5" t="s">
        <v>36</v>
      </c>
      <c r="M29" s="4"/>
      <c r="N29" s="9" t="s">
        <v>36</v>
      </c>
      <c r="O29" s="9" t="s">
        <v>36</v>
      </c>
      <c r="P29" s="9" t="s">
        <v>38</v>
      </c>
      <c r="Q29" s="9" t="s">
        <v>36</v>
      </c>
      <c r="R29" s="9" t="s">
        <v>36</v>
      </c>
      <c r="S29" s="9" t="s">
        <v>36</v>
      </c>
      <c r="T29" s="9" t="s">
        <v>36</v>
      </c>
      <c r="U29" s="9" t="s">
        <v>36</v>
      </c>
      <c r="V29" s="9" t="s">
        <v>36</v>
      </c>
      <c r="W29" s="9" t="s">
        <v>36</v>
      </c>
      <c r="X29" s="9" t="s">
        <v>36</v>
      </c>
      <c r="Y29" s="9" t="s">
        <v>36</v>
      </c>
      <c r="Z29" s="9" t="s">
        <v>36</v>
      </c>
      <c r="AA29" s="9" t="s">
        <v>36</v>
      </c>
      <c r="AB29" s="9" t="s">
        <v>36</v>
      </c>
      <c r="AC29" s="9" t="s">
        <v>36</v>
      </c>
      <c r="AD29" s="9" t="s">
        <v>36</v>
      </c>
      <c r="AE29" s="9" t="s">
        <v>36</v>
      </c>
      <c r="AF29" s="9" t="s">
        <v>36</v>
      </c>
      <c r="AG29" s="9" t="s">
        <v>36</v>
      </c>
      <c r="AH29" s="9" t="s">
        <v>36</v>
      </c>
      <c r="AI29" s="9" t="s">
        <v>36</v>
      </c>
      <c r="AJ29" s="9" t="s">
        <v>36</v>
      </c>
      <c r="AK29" s="9" t="s">
        <v>36</v>
      </c>
      <c r="AL29" s="9" t="s">
        <v>36</v>
      </c>
    </row>
    <row r="30" spans="1:38" s="11" customFormat="1" x14ac:dyDescent="0.25">
      <c r="A30" s="5" t="s">
        <v>67</v>
      </c>
      <c r="B30" s="6">
        <f t="shared" si="0"/>
        <v>0</v>
      </c>
      <c r="C30" s="6">
        <f t="shared" si="1"/>
        <v>0</v>
      </c>
      <c r="D30" s="6">
        <f t="shared" si="2"/>
        <v>0</v>
      </c>
      <c r="E30" s="6">
        <f t="shared" si="3"/>
        <v>0</v>
      </c>
      <c r="F30" s="6">
        <f t="shared" si="4"/>
        <v>0</v>
      </c>
      <c r="G30" s="6">
        <f t="shared" si="5"/>
        <v>0</v>
      </c>
      <c r="H30" s="6">
        <f t="shared" si="6"/>
        <v>25</v>
      </c>
      <c r="I30" s="7">
        <f t="shared" si="7"/>
        <v>0</v>
      </c>
      <c r="J30" s="8">
        <f t="shared" si="8"/>
        <v>0</v>
      </c>
      <c r="K30" s="5" t="s">
        <v>36</v>
      </c>
      <c r="L30" s="5" t="s">
        <v>36</v>
      </c>
      <c r="M30" s="4"/>
      <c r="N30" s="9" t="s">
        <v>36</v>
      </c>
      <c r="O30" s="9" t="s">
        <v>36</v>
      </c>
      <c r="P30" s="9" t="s">
        <v>36</v>
      </c>
      <c r="Q30" s="9" t="s">
        <v>36</v>
      </c>
      <c r="R30" s="9" t="s">
        <v>36</v>
      </c>
      <c r="S30" s="9" t="s">
        <v>36</v>
      </c>
      <c r="T30" s="9" t="s">
        <v>36</v>
      </c>
      <c r="U30" s="9" t="s">
        <v>36</v>
      </c>
      <c r="V30" s="9" t="s">
        <v>36</v>
      </c>
      <c r="W30" s="9" t="s">
        <v>36</v>
      </c>
      <c r="X30" s="9" t="s">
        <v>36</v>
      </c>
      <c r="Y30" s="9" t="s">
        <v>36</v>
      </c>
      <c r="Z30" s="9" t="s">
        <v>36</v>
      </c>
      <c r="AA30" s="9" t="s">
        <v>36</v>
      </c>
      <c r="AB30" s="9" t="s">
        <v>36</v>
      </c>
      <c r="AC30" s="9" t="s">
        <v>36</v>
      </c>
      <c r="AD30" s="9" t="s">
        <v>36</v>
      </c>
      <c r="AE30" s="9" t="s">
        <v>36</v>
      </c>
      <c r="AF30" s="9" t="s">
        <v>36</v>
      </c>
      <c r="AG30" s="9" t="s">
        <v>36</v>
      </c>
      <c r="AH30" s="9" t="s">
        <v>36</v>
      </c>
      <c r="AI30" s="9" t="s">
        <v>36</v>
      </c>
      <c r="AJ30" s="9" t="s">
        <v>36</v>
      </c>
      <c r="AK30" s="9" t="s">
        <v>36</v>
      </c>
      <c r="AL30" s="9" t="s">
        <v>36</v>
      </c>
    </row>
    <row r="31" spans="1:38" s="11" customFormat="1" x14ac:dyDescent="0.25">
      <c r="A31" s="5" t="s">
        <v>68</v>
      </c>
      <c r="B31" s="6">
        <f t="shared" si="0"/>
        <v>0</v>
      </c>
      <c r="C31" s="6">
        <f t="shared" si="1"/>
        <v>0</v>
      </c>
      <c r="D31" s="6">
        <f t="shared" si="2"/>
        <v>0</v>
      </c>
      <c r="E31" s="6">
        <f t="shared" si="3"/>
        <v>0</v>
      </c>
      <c r="F31" s="6">
        <f t="shared" si="4"/>
        <v>0</v>
      </c>
      <c r="G31" s="6">
        <f t="shared" si="5"/>
        <v>0</v>
      </c>
      <c r="H31" s="6">
        <f t="shared" si="6"/>
        <v>25</v>
      </c>
      <c r="I31" s="7">
        <f t="shared" si="7"/>
        <v>0</v>
      </c>
      <c r="J31" s="8">
        <f t="shared" si="8"/>
        <v>0</v>
      </c>
      <c r="K31" s="5" t="s">
        <v>36</v>
      </c>
      <c r="L31" s="5" t="s">
        <v>36</v>
      </c>
      <c r="M31" s="4"/>
      <c r="N31" s="9" t="s">
        <v>36</v>
      </c>
      <c r="O31" s="9" t="s">
        <v>36</v>
      </c>
      <c r="P31" s="9" t="s">
        <v>36</v>
      </c>
      <c r="Q31" s="9" t="s">
        <v>36</v>
      </c>
      <c r="R31" s="9" t="s">
        <v>36</v>
      </c>
      <c r="S31" s="9" t="s">
        <v>36</v>
      </c>
      <c r="T31" s="9" t="s">
        <v>36</v>
      </c>
      <c r="U31" s="9" t="s">
        <v>38</v>
      </c>
      <c r="V31" s="9" t="s">
        <v>36</v>
      </c>
      <c r="W31" s="9" t="s">
        <v>36</v>
      </c>
      <c r="X31" s="9" t="s">
        <v>36</v>
      </c>
      <c r="Y31" s="9" t="s">
        <v>36</v>
      </c>
      <c r="Z31" s="9" t="s">
        <v>36</v>
      </c>
      <c r="AA31" s="9" t="s">
        <v>36</v>
      </c>
      <c r="AB31" s="9" t="s">
        <v>36</v>
      </c>
      <c r="AC31" s="9" t="s">
        <v>36</v>
      </c>
      <c r="AD31" s="9" t="s">
        <v>36</v>
      </c>
      <c r="AE31" s="9" t="s">
        <v>36</v>
      </c>
      <c r="AF31" s="9" t="s">
        <v>36</v>
      </c>
      <c r="AG31" s="9" t="s">
        <v>36</v>
      </c>
      <c r="AH31" s="9" t="s">
        <v>36</v>
      </c>
      <c r="AI31" s="9" t="s">
        <v>36</v>
      </c>
      <c r="AJ31" s="9" t="s">
        <v>36</v>
      </c>
      <c r="AK31" s="9" t="s">
        <v>36</v>
      </c>
      <c r="AL31" s="9" t="s">
        <v>36</v>
      </c>
    </row>
    <row r="32" spans="1:38" s="11" customFormat="1" x14ac:dyDescent="0.25">
      <c r="A32" s="5" t="s">
        <v>69</v>
      </c>
      <c r="B32" s="6">
        <f t="shared" si="0"/>
        <v>2</v>
      </c>
      <c r="C32" s="6">
        <f t="shared" si="1"/>
        <v>3</v>
      </c>
      <c r="D32" s="6">
        <f t="shared" si="2"/>
        <v>0</v>
      </c>
      <c r="E32" s="6">
        <f t="shared" si="3"/>
        <v>0</v>
      </c>
      <c r="F32" s="6">
        <f t="shared" si="4"/>
        <v>0</v>
      </c>
      <c r="G32" s="6">
        <f t="shared" si="5"/>
        <v>5</v>
      </c>
      <c r="H32" s="6">
        <f t="shared" si="6"/>
        <v>25</v>
      </c>
      <c r="I32" s="7">
        <f t="shared" si="7"/>
        <v>20</v>
      </c>
      <c r="J32" s="8">
        <f t="shared" si="8"/>
        <v>8</v>
      </c>
      <c r="K32" s="5">
        <f t="shared" si="9"/>
        <v>29.650906504547066</v>
      </c>
      <c r="L32" s="5">
        <f t="shared" si="10"/>
        <v>29.704650000000001</v>
      </c>
      <c r="M32" s="4"/>
      <c r="N32" s="9" t="s">
        <v>2</v>
      </c>
      <c r="O32" s="9" t="s">
        <v>36</v>
      </c>
      <c r="P32" s="9" t="s">
        <v>36</v>
      </c>
      <c r="Q32" s="9">
        <v>29.597163009094128</v>
      </c>
      <c r="R32" s="9" t="s">
        <v>36</v>
      </c>
      <c r="S32" s="9" t="s">
        <v>36</v>
      </c>
      <c r="T32" s="9" t="s">
        <v>36</v>
      </c>
      <c r="U32" s="9" t="s">
        <v>36</v>
      </c>
      <c r="V32" s="9" t="s">
        <v>36</v>
      </c>
      <c r="W32" s="9" t="s">
        <v>36</v>
      </c>
      <c r="X32" s="9" t="s">
        <v>36</v>
      </c>
      <c r="Y32" s="9" t="s">
        <v>36</v>
      </c>
      <c r="Z32" s="9" t="s">
        <v>36</v>
      </c>
      <c r="AA32" s="9" t="s">
        <v>36</v>
      </c>
      <c r="AB32" s="9" t="s">
        <v>38</v>
      </c>
      <c r="AC32" s="9" t="s">
        <v>36</v>
      </c>
      <c r="AD32" s="9" t="s">
        <v>2</v>
      </c>
      <c r="AE32" s="9" t="s">
        <v>36</v>
      </c>
      <c r="AF32" s="9" t="s">
        <v>36</v>
      </c>
      <c r="AG32" s="9" t="s">
        <v>36</v>
      </c>
      <c r="AH32" s="9" t="s">
        <v>36</v>
      </c>
      <c r="AI32" s="9" t="s">
        <v>36</v>
      </c>
      <c r="AJ32" s="9" t="s">
        <v>2</v>
      </c>
      <c r="AK32" s="9" t="s">
        <v>36</v>
      </c>
      <c r="AL32" s="9">
        <v>29.704650000000001</v>
      </c>
    </row>
    <row r="33" spans="1:39" s="11" customFormat="1" x14ac:dyDescent="0.25">
      <c r="A33" s="5" t="s">
        <v>70</v>
      </c>
      <c r="B33" s="6">
        <f t="shared" si="0"/>
        <v>0</v>
      </c>
      <c r="C33" s="6">
        <f t="shared" si="1"/>
        <v>0</v>
      </c>
      <c r="D33" s="6">
        <f t="shared" si="2"/>
        <v>0</v>
      </c>
      <c r="E33" s="6">
        <f t="shared" si="3"/>
        <v>0</v>
      </c>
      <c r="F33" s="6">
        <f t="shared" si="4"/>
        <v>0</v>
      </c>
      <c r="G33" s="6">
        <f t="shared" si="5"/>
        <v>0</v>
      </c>
      <c r="H33" s="6">
        <f t="shared" si="6"/>
        <v>25</v>
      </c>
      <c r="I33" s="7">
        <f t="shared" si="7"/>
        <v>0</v>
      </c>
      <c r="J33" s="8">
        <f t="shared" si="8"/>
        <v>0</v>
      </c>
      <c r="K33" s="5" t="s">
        <v>36</v>
      </c>
      <c r="L33" s="5" t="s">
        <v>36</v>
      </c>
      <c r="M33" s="4"/>
      <c r="N33" s="9" t="s">
        <v>36</v>
      </c>
      <c r="O33" s="9" t="s">
        <v>38</v>
      </c>
      <c r="P33" s="9" t="s">
        <v>36</v>
      </c>
      <c r="Q33" s="9" t="s">
        <v>38</v>
      </c>
      <c r="R33" s="9" t="s">
        <v>36</v>
      </c>
      <c r="S33" s="9" t="s">
        <v>36</v>
      </c>
      <c r="T33" s="9" t="s">
        <v>36</v>
      </c>
      <c r="U33" s="9" t="s">
        <v>38</v>
      </c>
      <c r="V33" s="9" t="s">
        <v>36</v>
      </c>
      <c r="W33" s="9" t="s">
        <v>36</v>
      </c>
      <c r="X33" s="9" t="s">
        <v>36</v>
      </c>
      <c r="Y33" s="9" t="s">
        <v>36</v>
      </c>
      <c r="Z33" s="9" t="s">
        <v>36</v>
      </c>
      <c r="AA33" s="9" t="s">
        <v>36</v>
      </c>
      <c r="AB33" s="9" t="s">
        <v>38</v>
      </c>
      <c r="AC33" s="9" t="s">
        <v>36</v>
      </c>
      <c r="AD33" s="9" t="s">
        <v>36</v>
      </c>
      <c r="AE33" s="9" t="s">
        <v>36</v>
      </c>
      <c r="AF33" s="9" t="s">
        <v>36</v>
      </c>
      <c r="AG33" s="9" t="s">
        <v>36</v>
      </c>
      <c r="AH33" s="9" t="s">
        <v>36</v>
      </c>
      <c r="AI33" s="9" t="s">
        <v>36</v>
      </c>
      <c r="AJ33" s="9" t="s">
        <v>36</v>
      </c>
      <c r="AK33" s="9" t="s">
        <v>36</v>
      </c>
      <c r="AL33" s="9" t="s">
        <v>36</v>
      </c>
      <c r="AM33" s="10"/>
    </row>
    <row r="34" spans="1:39" s="11" customFormat="1" x14ac:dyDescent="0.25">
      <c r="A34" s="5" t="s">
        <v>71</v>
      </c>
      <c r="B34" s="6">
        <f t="shared" si="0"/>
        <v>0</v>
      </c>
      <c r="C34" s="6">
        <f t="shared" si="1"/>
        <v>1</v>
      </c>
      <c r="D34" s="6">
        <f t="shared" si="2"/>
        <v>0</v>
      </c>
      <c r="E34" s="6">
        <f t="shared" si="3"/>
        <v>0</v>
      </c>
      <c r="F34" s="6">
        <f t="shared" si="4"/>
        <v>0</v>
      </c>
      <c r="G34" s="6">
        <f t="shared" si="5"/>
        <v>1</v>
      </c>
      <c r="H34" s="6">
        <f t="shared" si="6"/>
        <v>25</v>
      </c>
      <c r="I34" s="7">
        <f t="shared" si="7"/>
        <v>4</v>
      </c>
      <c r="J34" s="8">
        <f t="shared" si="8"/>
        <v>0</v>
      </c>
      <c r="K34" s="5" t="s">
        <v>40</v>
      </c>
      <c r="L34" s="5" t="s">
        <v>40</v>
      </c>
      <c r="M34" s="4"/>
      <c r="N34" s="9" t="s">
        <v>36</v>
      </c>
      <c r="O34" s="9" t="s">
        <v>36</v>
      </c>
      <c r="P34" s="9" t="s">
        <v>38</v>
      </c>
      <c r="Q34" s="9" t="s">
        <v>2</v>
      </c>
      <c r="R34" s="9" t="s">
        <v>36</v>
      </c>
      <c r="S34" s="9" t="s">
        <v>36</v>
      </c>
      <c r="T34" s="9" t="s">
        <v>36</v>
      </c>
      <c r="U34" s="9" t="s">
        <v>38</v>
      </c>
      <c r="V34" s="9" t="s">
        <v>38</v>
      </c>
      <c r="W34" s="9" t="s">
        <v>36</v>
      </c>
      <c r="X34" s="9" t="s">
        <v>38</v>
      </c>
      <c r="Y34" s="9" t="s">
        <v>38</v>
      </c>
      <c r="Z34" s="9" t="s">
        <v>36</v>
      </c>
      <c r="AA34" s="9" t="s">
        <v>38</v>
      </c>
      <c r="AB34" s="9" t="s">
        <v>36</v>
      </c>
      <c r="AC34" s="9" t="s">
        <v>36</v>
      </c>
      <c r="AD34" s="9" t="s">
        <v>38</v>
      </c>
      <c r="AE34" s="9" t="s">
        <v>36</v>
      </c>
      <c r="AF34" s="9" t="s">
        <v>38</v>
      </c>
      <c r="AG34" s="9" t="s">
        <v>36</v>
      </c>
      <c r="AH34" s="9" t="s">
        <v>36</v>
      </c>
      <c r="AI34" s="9" t="s">
        <v>36</v>
      </c>
      <c r="AJ34" s="9" t="s">
        <v>36</v>
      </c>
      <c r="AK34" s="9" t="s">
        <v>36</v>
      </c>
      <c r="AL34" s="9" t="s">
        <v>36</v>
      </c>
    </row>
    <row r="35" spans="1:39" s="11" customFormat="1" x14ac:dyDescent="0.25">
      <c r="A35" s="5" t="s">
        <v>72</v>
      </c>
      <c r="B35" s="6">
        <f t="shared" si="0"/>
        <v>0</v>
      </c>
      <c r="C35" s="6">
        <f t="shared" si="1"/>
        <v>0</v>
      </c>
      <c r="D35" s="6">
        <f t="shared" si="2"/>
        <v>0</v>
      </c>
      <c r="E35" s="6">
        <f t="shared" si="3"/>
        <v>0</v>
      </c>
      <c r="F35" s="6">
        <f t="shared" si="4"/>
        <v>0</v>
      </c>
      <c r="G35" s="6">
        <f t="shared" si="5"/>
        <v>0</v>
      </c>
      <c r="H35" s="6">
        <f t="shared" si="6"/>
        <v>25</v>
      </c>
      <c r="I35" s="7">
        <f t="shared" si="7"/>
        <v>0</v>
      </c>
      <c r="J35" s="8">
        <f t="shared" si="8"/>
        <v>0</v>
      </c>
      <c r="K35" s="5" t="s">
        <v>36</v>
      </c>
      <c r="L35" s="5" t="s">
        <v>36</v>
      </c>
      <c r="M35" s="4"/>
      <c r="N35" s="9" t="s">
        <v>36</v>
      </c>
      <c r="O35" s="9" t="s">
        <v>36</v>
      </c>
      <c r="P35" s="9" t="s">
        <v>36</v>
      </c>
      <c r="Q35" s="9" t="s">
        <v>36</v>
      </c>
      <c r="R35" s="9" t="s">
        <v>36</v>
      </c>
      <c r="S35" s="9" t="s">
        <v>36</v>
      </c>
      <c r="T35" s="9" t="s">
        <v>36</v>
      </c>
      <c r="U35" s="9" t="s">
        <v>36</v>
      </c>
      <c r="V35" s="9" t="s">
        <v>36</v>
      </c>
      <c r="W35" s="9" t="s">
        <v>36</v>
      </c>
      <c r="X35" s="9" t="s">
        <v>36</v>
      </c>
      <c r="Y35" s="9" t="s">
        <v>36</v>
      </c>
      <c r="Z35" s="9" t="s">
        <v>36</v>
      </c>
      <c r="AA35" s="9" t="s">
        <v>36</v>
      </c>
      <c r="AB35" s="9" t="s">
        <v>36</v>
      </c>
      <c r="AC35" s="9" t="s">
        <v>36</v>
      </c>
      <c r="AD35" s="9" t="s">
        <v>36</v>
      </c>
      <c r="AE35" s="9" t="s">
        <v>36</v>
      </c>
      <c r="AF35" s="9" t="s">
        <v>36</v>
      </c>
      <c r="AG35" s="9" t="s">
        <v>36</v>
      </c>
      <c r="AH35" s="9" t="s">
        <v>36</v>
      </c>
      <c r="AI35" s="9" t="s">
        <v>36</v>
      </c>
      <c r="AJ35" s="9" t="s">
        <v>36</v>
      </c>
      <c r="AK35" s="9" t="s">
        <v>36</v>
      </c>
      <c r="AL35" s="9" t="s">
        <v>36</v>
      </c>
    </row>
    <row r="36" spans="1:39" s="11" customFormat="1" x14ac:dyDescent="0.25">
      <c r="A36" s="5" t="s">
        <v>73</v>
      </c>
      <c r="B36" s="6">
        <f t="shared" si="0"/>
        <v>1</v>
      </c>
      <c r="C36" s="6">
        <f t="shared" si="1"/>
        <v>7</v>
      </c>
      <c r="D36" s="6">
        <f t="shared" si="2"/>
        <v>0</v>
      </c>
      <c r="E36" s="6">
        <f t="shared" si="3"/>
        <v>0</v>
      </c>
      <c r="F36" s="6">
        <f t="shared" si="4"/>
        <v>0</v>
      </c>
      <c r="G36" s="6">
        <f t="shared" si="5"/>
        <v>8</v>
      </c>
      <c r="H36" s="6">
        <f t="shared" si="6"/>
        <v>25</v>
      </c>
      <c r="I36" s="7">
        <f t="shared" si="7"/>
        <v>32</v>
      </c>
      <c r="J36" s="8">
        <f t="shared" si="8"/>
        <v>4</v>
      </c>
      <c r="K36" s="5">
        <f t="shared" si="9"/>
        <v>14.182650000000001</v>
      </c>
      <c r="L36" s="5">
        <f t="shared" si="10"/>
        <v>14.182650000000001</v>
      </c>
      <c r="M36" s="4"/>
      <c r="N36" s="9" t="s">
        <v>38</v>
      </c>
      <c r="O36" s="9" t="s">
        <v>2</v>
      </c>
      <c r="P36" s="9" t="s">
        <v>2</v>
      </c>
      <c r="Q36" s="9" t="s">
        <v>2</v>
      </c>
      <c r="R36" s="9" t="s">
        <v>2</v>
      </c>
      <c r="S36" s="9" t="s">
        <v>36</v>
      </c>
      <c r="T36" s="9" t="s">
        <v>36</v>
      </c>
      <c r="U36" s="9" t="s">
        <v>36</v>
      </c>
      <c r="V36" s="9" t="s">
        <v>36</v>
      </c>
      <c r="W36" s="9" t="s">
        <v>36</v>
      </c>
      <c r="X36" s="9" t="s">
        <v>36</v>
      </c>
      <c r="Y36" s="9" t="s">
        <v>36</v>
      </c>
      <c r="Z36" s="9" t="s">
        <v>36</v>
      </c>
      <c r="AA36" s="9" t="s">
        <v>36</v>
      </c>
      <c r="AB36" s="9" t="s">
        <v>36</v>
      </c>
      <c r="AC36" s="9" t="s">
        <v>2</v>
      </c>
      <c r="AD36" s="9" t="s">
        <v>36</v>
      </c>
      <c r="AE36" s="9">
        <v>14.182650000000001</v>
      </c>
      <c r="AF36" s="9" t="s">
        <v>36</v>
      </c>
      <c r="AG36" s="9" t="s">
        <v>36</v>
      </c>
      <c r="AH36" s="9" t="s">
        <v>36</v>
      </c>
      <c r="AI36" s="9" t="s">
        <v>2</v>
      </c>
      <c r="AJ36" s="9" t="s">
        <v>2</v>
      </c>
      <c r="AK36" s="9" t="s">
        <v>36</v>
      </c>
      <c r="AL36" s="9" t="s">
        <v>36</v>
      </c>
    </row>
    <row r="37" spans="1:39" s="11" customFormat="1" x14ac:dyDescent="0.25">
      <c r="A37" s="5" t="s">
        <v>74</v>
      </c>
      <c r="B37" s="6">
        <f t="shared" si="0"/>
        <v>0</v>
      </c>
      <c r="C37" s="6">
        <f t="shared" si="1"/>
        <v>1</v>
      </c>
      <c r="D37" s="6">
        <f t="shared" si="2"/>
        <v>0</v>
      </c>
      <c r="E37" s="6">
        <f t="shared" si="3"/>
        <v>0</v>
      </c>
      <c r="F37" s="6">
        <f t="shared" si="4"/>
        <v>0</v>
      </c>
      <c r="G37" s="6">
        <f t="shared" si="5"/>
        <v>1</v>
      </c>
      <c r="H37" s="6">
        <f t="shared" si="6"/>
        <v>25</v>
      </c>
      <c r="I37" s="7">
        <f t="shared" si="7"/>
        <v>4</v>
      </c>
      <c r="J37" s="8">
        <f t="shared" si="8"/>
        <v>0</v>
      </c>
      <c r="K37" s="5" t="s">
        <v>40</v>
      </c>
      <c r="L37" s="5" t="s">
        <v>40</v>
      </c>
      <c r="M37" s="4"/>
      <c r="N37" s="9" t="s">
        <v>2</v>
      </c>
      <c r="O37" s="9" t="s">
        <v>36</v>
      </c>
      <c r="P37" s="9" t="s">
        <v>36</v>
      </c>
      <c r="Q37" s="9" t="s">
        <v>36</v>
      </c>
      <c r="R37" s="9" t="s">
        <v>36</v>
      </c>
      <c r="S37" s="9" t="s">
        <v>36</v>
      </c>
      <c r="T37" s="9" t="s">
        <v>36</v>
      </c>
      <c r="U37" s="9" t="s">
        <v>36</v>
      </c>
      <c r="V37" s="9" t="s">
        <v>36</v>
      </c>
      <c r="W37" s="9" t="s">
        <v>36</v>
      </c>
      <c r="X37" s="9" t="s">
        <v>36</v>
      </c>
      <c r="Y37" s="9" t="s">
        <v>36</v>
      </c>
      <c r="Z37" s="9" t="s">
        <v>36</v>
      </c>
      <c r="AA37" s="9" t="s">
        <v>36</v>
      </c>
      <c r="AB37" s="9" t="s">
        <v>36</v>
      </c>
      <c r="AC37" s="9" t="s">
        <v>36</v>
      </c>
      <c r="AD37" s="9" t="s">
        <v>38</v>
      </c>
      <c r="AE37" s="9" t="s">
        <v>36</v>
      </c>
      <c r="AF37" s="9" t="s">
        <v>36</v>
      </c>
      <c r="AG37" s="9" t="s">
        <v>36</v>
      </c>
      <c r="AH37" s="9" t="s">
        <v>36</v>
      </c>
      <c r="AI37" s="9" t="s">
        <v>36</v>
      </c>
      <c r="AJ37" s="9" t="s">
        <v>36</v>
      </c>
      <c r="AK37" s="9" t="s">
        <v>36</v>
      </c>
      <c r="AL37" s="9" t="s">
        <v>36</v>
      </c>
    </row>
    <row r="38" spans="1:39" s="11" customFormat="1" x14ac:dyDescent="0.25">
      <c r="A38" s="5" t="s">
        <v>75</v>
      </c>
      <c r="B38" s="6">
        <f t="shared" si="0"/>
        <v>0</v>
      </c>
      <c r="C38" s="6">
        <f t="shared" si="1"/>
        <v>4</v>
      </c>
      <c r="D38" s="6">
        <f t="shared" si="2"/>
        <v>0</v>
      </c>
      <c r="E38" s="6">
        <f t="shared" si="3"/>
        <v>1</v>
      </c>
      <c r="F38" s="6">
        <f t="shared" si="4"/>
        <v>5</v>
      </c>
      <c r="G38" s="6">
        <f t="shared" si="5"/>
        <v>10</v>
      </c>
      <c r="H38" s="6">
        <f t="shared" si="6"/>
        <v>25</v>
      </c>
      <c r="I38" s="7">
        <f t="shared" si="7"/>
        <v>40</v>
      </c>
      <c r="J38" s="8">
        <f t="shared" si="8"/>
        <v>0</v>
      </c>
      <c r="K38" s="5" t="s">
        <v>40</v>
      </c>
      <c r="L38" s="5" t="s">
        <v>40</v>
      </c>
      <c r="M38" s="4"/>
      <c r="N38" s="9" t="s">
        <v>4</v>
      </c>
      <c r="O38" s="9" t="s">
        <v>4</v>
      </c>
      <c r="P38" s="9" t="s">
        <v>41</v>
      </c>
      <c r="Q38" s="9" t="s">
        <v>4</v>
      </c>
      <c r="R38" s="9" t="s">
        <v>36</v>
      </c>
      <c r="S38" s="9" t="s">
        <v>4</v>
      </c>
      <c r="T38" s="9" t="s">
        <v>2</v>
      </c>
      <c r="U38" s="9" t="s">
        <v>36</v>
      </c>
      <c r="V38" s="9" t="s">
        <v>36</v>
      </c>
      <c r="W38" s="9" t="s">
        <v>36</v>
      </c>
      <c r="X38" s="9" t="s">
        <v>36</v>
      </c>
      <c r="Y38" s="9" t="s">
        <v>2</v>
      </c>
      <c r="Z38" s="9" t="s">
        <v>36</v>
      </c>
      <c r="AA38" s="9" t="s">
        <v>36</v>
      </c>
      <c r="AB38" s="9" t="s">
        <v>36</v>
      </c>
      <c r="AC38" s="9" t="s">
        <v>36</v>
      </c>
      <c r="AD38" s="9" t="s">
        <v>4</v>
      </c>
      <c r="AE38" s="9" t="s">
        <v>36</v>
      </c>
      <c r="AF38" s="9" t="s">
        <v>36</v>
      </c>
      <c r="AG38" s="9" t="s">
        <v>36</v>
      </c>
      <c r="AH38" s="9" t="s">
        <v>36</v>
      </c>
      <c r="AI38" s="9" t="s">
        <v>2</v>
      </c>
      <c r="AJ38" s="9" t="s">
        <v>2</v>
      </c>
      <c r="AK38" s="9" t="s">
        <v>36</v>
      </c>
      <c r="AL38" s="9" t="s">
        <v>36</v>
      </c>
    </row>
    <row r="39" spans="1:39" s="11" customFormat="1" x14ac:dyDescent="0.25">
      <c r="A39" s="5" t="s">
        <v>76</v>
      </c>
      <c r="B39" s="6">
        <f t="shared" si="0"/>
        <v>0</v>
      </c>
      <c r="C39" s="6">
        <f t="shared" si="1"/>
        <v>1</v>
      </c>
      <c r="D39" s="6">
        <f t="shared" si="2"/>
        <v>0</v>
      </c>
      <c r="E39" s="6">
        <f t="shared" si="3"/>
        <v>1</v>
      </c>
      <c r="F39" s="6">
        <f t="shared" si="4"/>
        <v>0</v>
      </c>
      <c r="G39" s="6">
        <f t="shared" si="5"/>
        <v>2</v>
      </c>
      <c r="H39" s="6">
        <f t="shared" si="6"/>
        <v>25</v>
      </c>
      <c r="I39" s="7">
        <f t="shared" si="7"/>
        <v>8</v>
      </c>
      <c r="J39" s="8">
        <f t="shared" si="8"/>
        <v>0</v>
      </c>
      <c r="K39" s="5" t="s">
        <v>40</v>
      </c>
      <c r="L39" s="5" t="s">
        <v>40</v>
      </c>
      <c r="M39" s="4"/>
      <c r="N39" s="9" t="s">
        <v>36</v>
      </c>
      <c r="O39" s="9" t="s">
        <v>36</v>
      </c>
      <c r="P39" s="9" t="s">
        <v>38</v>
      </c>
      <c r="Q39" s="9" t="s">
        <v>41</v>
      </c>
      <c r="R39" s="9" t="s">
        <v>36</v>
      </c>
      <c r="S39" s="9" t="s">
        <v>36</v>
      </c>
      <c r="T39" s="9" t="s">
        <v>36</v>
      </c>
      <c r="U39" s="9" t="s">
        <v>36</v>
      </c>
      <c r="V39" s="9" t="s">
        <v>36</v>
      </c>
      <c r="W39" s="9" t="s">
        <v>36</v>
      </c>
      <c r="X39" s="9" t="s">
        <v>36</v>
      </c>
      <c r="Y39" s="9" t="s">
        <v>36</v>
      </c>
      <c r="Z39" s="9" t="s">
        <v>36</v>
      </c>
      <c r="AA39" s="9" t="s">
        <v>36</v>
      </c>
      <c r="AB39" s="9" t="s">
        <v>36</v>
      </c>
      <c r="AC39" s="9" t="s">
        <v>36</v>
      </c>
      <c r="AD39" s="9" t="s">
        <v>36</v>
      </c>
      <c r="AE39" s="9" t="s">
        <v>36</v>
      </c>
      <c r="AF39" s="9" t="s">
        <v>36</v>
      </c>
      <c r="AG39" s="9" t="s">
        <v>36</v>
      </c>
      <c r="AH39" s="9" t="s">
        <v>36</v>
      </c>
      <c r="AI39" s="9" t="s">
        <v>36</v>
      </c>
      <c r="AJ39" s="9" t="s">
        <v>36</v>
      </c>
      <c r="AK39" s="9" t="s">
        <v>36</v>
      </c>
      <c r="AL39" s="9" t="s">
        <v>2</v>
      </c>
    </row>
    <row r="40" spans="1:39" s="11" customFormat="1" x14ac:dyDescent="0.25">
      <c r="A40" s="5" t="s">
        <v>77</v>
      </c>
      <c r="B40" s="6">
        <f t="shared" si="0"/>
        <v>2</v>
      </c>
      <c r="C40" s="6">
        <f t="shared" si="1"/>
        <v>7</v>
      </c>
      <c r="D40" s="6">
        <f t="shared" si="2"/>
        <v>0</v>
      </c>
      <c r="E40" s="6">
        <f t="shared" si="3"/>
        <v>0</v>
      </c>
      <c r="F40" s="6">
        <f t="shared" si="4"/>
        <v>0</v>
      </c>
      <c r="G40" s="6">
        <f t="shared" si="5"/>
        <v>9</v>
      </c>
      <c r="H40" s="6">
        <f t="shared" si="6"/>
        <v>25</v>
      </c>
      <c r="I40" s="7">
        <f t="shared" si="7"/>
        <v>36</v>
      </c>
      <c r="J40" s="8">
        <f t="shared" si="8"/>
        <v>8</v>
      </c>
      <c r="K40" s="5">
        <f t="shared" si="9"/>
        <v>29.108774999999998</v>
      </c>
      <c r="L40" s="5">
        <f t="shared" si="10"/>
        <v>32.300399999999996</v>
      </c>
      <c r="M40" s="4"/>
      <c r="N40" s="9" t="s">
        <v>2</v>
      </c>
      <c r="O40" s="9" t="s">
        <v>2</v>
      </c>
      <c r="P40" s="9" t="s">
        <v>2</v>
      </c>
      <c r="Q40" s="9" t="s">
        <v>2</v>
      </c>
      <c r="R40" s="9" t="s">
        <v>36</v>
      </c>
      <c r="S40" s="9" t="s">
        <v>2</v>
      </c>
      <c r="T40" s="9" t="s">
        <v>36</v>
      </c>
      <c r="U40" s="9" t="s">
        <v>36</v>
      </c>
      <c r="V40" s="9" t="s">
        <v>36</v>
      </c>
      <c r="W40" s="9" t="s">
        <v>36</v>
      </c>
      <c r="X40" s="9" t="s">
        <v>36</v>
      </c>
      <c r="Y40" s="9" t="s">
        <v>36</v>
      </c>
      <c r="Z40" s="9" t="s">
        <v>36</v>
      </c>
      <c r="AA40" s="9" t="s">
        <v>36</v>
      </c>
      <c r="AB40" s="9" t="s">
        <v>36</v>
      </c>
      <c r="AC40" s="9" t="s">
        <v>2</v>
      </c>
      <c r="AD40" s="9" t="s">
        <v>36</v>
      </c>
      <c r="AE40" s="9">
        <v>25.917149999999999</v>
      </c>
      <c r="AF40" s="9" t="s">
        <v>36</v>
      </c>
      <c r="AG40" s="9" t="s">
        <v>36</v>
      </c>
      <c r="AH40" s="9" t="s">
        <v>36</v>
      </c>
      <c r="AI40" s="9" t="s">
        <v>2</v>
      </c>
      <c r="AJ40" s="9">
        <v>32.300399999999996</v>
      </c>
      <c r="AK40" s="9" t="s">
        <v>36</v>
      </c>
      <c r="AL40" s="9" t="s">
        <v>36</v>
      </c>
    </row>
    <row r="41" spans="1:39" s="11" customFormat="1" x14ac:dyDescent="0.25">
      <c r="A41" s="5" t="s">
        <v>78</v>
      </c>
      <c r="B41" s="6">
        <f t="shared" si="0"/>
        <v>0</v>
      </c>
      <c r="C41" s="6">
        <f t="shared" si="1"/>
        <v>0</v>
      </c>
      <c r="D41" s="6">
        <f t="shared" si="2"/>
        <v>0</v>
      </c>
      <c r="E41" s="6">
        <f t="shared" si="3"/>
        <v>0</v>
      </c>
      <c r="F41" s="6">
        <f t="shared" si="4"/>
        <v>0</v>
      </c>
      <c r="G41" s="6">
        <f t="shared" si="5"/>
        <v>0</v>
      </c>
      <c r="H41" s="6">
        <f t="shared" si="6"/>
        <v>25</v>
      </c>
      <c r="I41" s="7">
        <f t="shared" si="7"/>
        <v>0</v>
      </c>
      <c r="J41" s="8">
        <f t="shared" si="8"/>
        <v>0</v>
      </c>
      <c r="K41" s="5" t="s">
        <v>36</v>
      </c>
      <c r="L41" s="5" t="s">
        <v>36</v>
      </c>
      <c r="M41" s="4"/>
      <c r="N41" s="9" t="s">
        <v>36</v>
      </c>
      <c r="O41" s="9" t="s">
        <v>36</v>
      </c>
      <c r="P41" s="9" t="s">
        <v>36</v>
      </c>
      <c r="Q41" s="9" t="s">
        <v>36</v>
      </c>
      <c r="R41" s="9" t="s">
        <v>36</v>
      </c>
      <c r="S41" s="9" t="s">
        <v>36</v>
      </c>
      <c r="T41" s="9" t="s">
        <v>36</v>
      </c>
      <c r="U41" s="9" t="s">
        <v>36</v>
      </c>
      <c r="V41" s="9" t="s">
        <v>36</v>
      </c>
      <c r="W41" s="9" t="s">
        <v>36</v>
      </c>
      <c r="X41" s="9" t="s">
        <v>36</v>
      </c>
      <c r="Y41" s="9" t="s">
        <v>36</v>
      </c>
      <c r="Z41" s="9" t="s">
        <v>36</v>
      </c>
      <c r="AA41" s="9" t="s">
        <v>36</v>
      </c>
      <c r="AB41" s="9" t="s">
        <v>36</v>
      </c>
      <c r="AC41" s="9" t="s">
        <v>36</v>
      </c>
      <c r="AD41" s="9" t="s">
        <v>36</v>
      </c>
      <c r="AE41" s="9" t="s">
        <v>36</v>
      </c>
      <c r="AF41" s="9" t="s">
        <v>36</v>
      </c>
      <c r="AG41" s="9" t="s">
        <v>36</v>
      </c>
      <c r="AH41" s="9" t="s">
        <v>36</v>
      </c>
      <c r="AI41" s="9" t="s">
        <v>36</v>
      </c>
      <c r="AJ41" s="9" t="s">
        <v>36</v>
      </c>
      <c r="AK41" s="9" t="s">
        <v>36</v>
      </c>
      <c r="AL41" s="9" t="s">
        <v>36</v>
      </c>
    </row>
    <row r="42" spans="1:39" s="11" customFormat="1" x14ac:dyDescent="0.25">
      <c r="A42" s="5" t="s">
        <v>79</v>
      </c>
      <c r="B42" s="6">
        <f t="shared" si="0"/>
        <v>0</v>
      </c>
      <c r="C42" s="6">
        <f t="shared" si="1"/>
        <v>0</v>
      </c>
      <c r="D42" s="6">
        <f t="shared" si="2"/>
        <v>0</v>
      </c>
      <c r="E42" s="6">
        <f t="shared" si="3"/>
        <v>0</v>
      </c>
      <c r="F42" s="6">
        <f t="shared" si="4"/>
        <v>0</v>
      </c>
      <c r="G42" s="6">
        <f t="shared" si="5"/>
        <v>0</v>
      </c>
      <c r="H42" s="6">
        <f t="shared" si="6"/>
        <v>25</v>
      </c>
      <c r="I42" s="7">
        <f t="shared" si="7"/>
        <v>0</v>
      </c>
      <c r="J42" s="8">
        <f t="shared" si="8"/>
        <v>0</v>
      </c>
      <c r="K42" s="5" t="s">
        <v>36</v>
      </c>
      <c r="L42" s="5" t="s">
        <v>36</v>
      </c>
      <c r="M42" s="4"/>
      <c r="N42" s="9" t="s">
        <v>36</v>
      </c>
      <c r="O42" s="9" t="s">
        <v>36</v>
      </c>
      <c r="P42" s="9" t="s">
        <v>36</v>
      </c>
      <c r="Q42" s="9" t="s">
        <v>36</v>
      </c>
      <c r="R42" s="9" t="s">
        <v>36</v>
      </c>
      <c r="S42" s="9" t="s">
        <v>36</v>
      </c>
      <c r="T42" s="9" t="s">
        <v>36</v>
      </c>
      <c r="U42" s="9" t="s">
        <v>36</v>
      </c>
      <c r="V42" s="9" t="s">
        <v>36</v>
      </c>
      <c r="W42" s="9" t="s">
        <v>36</v>
      </c>
      <c r="X42" s="9" t="s">
        <v>36</v>
      </c>
      <c r="Y42" s="9" t="s">
        <v>36</v>
      </c>
      <c r="Z42" s="9" t="s">
        <v>36</v>
      </c>
      <c r="AA42" s="9" t="s">
        <v>36</v>
      </c>
      <c r="AB42" s="9" t="s">
        <v>36</v>
      </c>
      <c r="AC42" s="9" t="s">
        <v>36</v>
      </c>
      <c r="AD42" s="9" t="s">
        <v>36</v>
      </c>
      <c r="AE42" s="9" t="s">
        <v>36</v>
      </c>
      <c r="AF42" s="9" t="s">
        <v>36</v>
      </c>
      <c r="AG42" s="9" t="s">
        <v>36</v>
      </c>
      <c r="AH42" s="9" t="s">
        <v>36</v>
      </c>
      <c r="AI42" s="9" t="s">
        <v>36</v>
      </c>
      <c r="AJ42" s="9" t="s">
        <v>36</v>
      </c>
      <c r="AK42" s="9" t="s">
        <v>36</v>
      </c>
      <c r="AL42" s="9" t="s">
        <v>36</v>
      </c>
    </row>
    <row r="43" spans="1:39" s="11" customFormat="1" x14ac:dyDescent="0.25">
      <c r="A43" s="5" t="s">
        <v>80</v>
      </c>
      <c r="B43" s="6">
        <f t="shared" si="0"/>
        <v>0</v>
      </c>
      <c r="C43" s="6">
        <f t="shared" si="1"/>
        <v>0</v>
      </c>
      <c r="D43" s="6">
        <f t="shared" si="2"/>
        <v>0</v>
      </c>
      <c r="E43" s="6">
        <f t="shared" si="3"/>
        <v>0</v>
      </c>
      <c r="F43" s="6">
        <f t="shared" si="4"/>
        <v>0</v>
      </c>
      <c r="G43" s="6">
        <f t="shared" si="5"/>
        <v>0</v>
      </c>
      <c r="H43" s="6">
        <f t="shared" si="6"/>
        <v>25</v>
      </c>
      <c r="I43" s="7">
        <f t="shared" si="7"/>
        <v>0</v>
      </c>
      <c r="J43" s="8">
        <f t="shared" si="8"/>
        <v>0</v>
      </c>
      <c r="K43" s="5" t="s">
        <v>36</v>
      </c>
      <c r="L43" s="5" t="s">
        <v>36</v>
      </c>
      <c r="M43" s="4"/>
      <c r="N43" s="9" t="s">
        <v>36</v>
      </c>
      <c r="O43" s="9" t="s">
        <v>36</v>
      </c>
      <c r="P43" s="9" t="s">
        <v>36</v>
      </c>
      <c r="Q43" s="9" t="s">
        <v>36</v>
      </c>
      <c r="R43" s="9" t="s">
        <v>36</v>
      </c>
      <c r="S43" s="9" t="s">
        <v>36</v>
      </c>
      <c r="T43" s="9" t="s">
        <v>36</v>
      </c>
      <c r="U43" s="9" t="s">
        <v>36</v>
      </c>
      <c r="V43" s="9" t="s">
        <v>36</v>
      </c>
      <c r="W43" s="9" t="s">
        <v>36</v>
      </c>
      <c r="X43" s="9" t="s">
        <v>36</v>
      </c>
      <c r="Y43" s="9" t="s">
        <v>36</v>
      </c>
      <c r="Z43" s="9" t="s">
        <v>36</v>
      </c>
      <c r="AA43" s="9" t="s">
        <v>36</v>
      </c>
      <c r="AB43" s="9" t="s">
        <v>36</v>
      </c>
      <c r="AC43" s="9" t="s">
        <v>36</v>
      </c>
      <c r="AD43" s="9" t="s">
        <v>36</v>
      </c>
      <c r="AE43" s="9" t="s">
        <v>36</v>
      </c>
      <c r="AF43" s="9" t="s">
        <v>36</v>
      </c>
      <c r="AG43" s="9" t="s">
        <v>36</v>
      </c>
      <c r="AH43" s="9" t="s">
        <v>36</v>
      </c>
      <c r="AI43" s="9" t="s">
        <v>36</v>
      </c>
      <c r="AJ43" s="9" t="s">
        <v>36</v>
      </c>
      <c r="AK43" s="9" t="s">
        <v>36</v>
      </c>
      <c r="AL43" s="9" t="s">
        <v>36</v>
      </c>
    </row>
    <row r="44" spans="1:39" s="11" customFormat="1" x14ac:dyDescent="0.25">
      <c r="A44" s="5" t="s">
        <v>81</v>
      </c>
      <c r="B44" s="6">
        <f t="shared" si="0"/>
        <v>0</v>
      </c>
      <c r="C44" s="6">
        <f t="shared" si="1"/>
        <v>0</v>
      </c>
      <c r="D44" s="6">
        <f t="shared" si="2"/>
        <v>0</v>
      </c>
      <c r="E44" s="6">
        <f t="shared" si="3"/>
        <v>0</v>
      </c>
      <c r="F44" s="6">
        <f t="shared" si="4"/>
        <v>0</v>
      </c>
      <c r="G44" s="6">
        <f t="shared" si="5"/>
        <v>0</v>
      </c>
      <c r="H44" s="6">
        <f t="shared" si="6"/>
        <v>25</v>
      </c>
      <c r="I44" s="7">
        <f t="shared" si="7"/>
        <v>0</v>
      </c>
      <c r="J44" s="8">
        <f t="shared" si="8"/>
        <v>0</v>
      </c>
      <c r="K44" s="5" t="s">
        <v>36</v>
      </c>
      <c r="L44" s="5" t="s">
        <v>36</v>
      </c>
      <c r="M44" s="4"/>
      <c r="N44" s="9" t="s">
        <v>36</v>
      </c>
      <c r="O44" s="9" t="s">
        <v>36</v>
      </c>
      <c r="P44" s="9" t="s">
        <v>36</v>
      </c>
      <c r="Q44" s="9" t="s">
        <v>36</v>
      </c>
      <c r="R44" s="9" t="s">
        <v>36</v>
      </c>
      <c r="S44" s="9" t="s">
        <v>36</v>
      </c>
      <c r="T44" s="9" t="s">
        <v>36</v>
      </c>
      <c r="U44" s="9" t="s">
        <v>36</v>
      </c>
      <c r="V44" s="9" t="s">
        <v>36</v>
      </c>
      <c r="W44" s="9" t="s">
        <v>36</v>
      </c>
      <c r="X44" s="9" t="s">
        <v>36</v>
      </c>
      <c r="Y44" s="9" t="s">
        <v>36</v>
      </c>
      <c r="Z44" s="9" t="s">
        <v>36</v>
      </c>
      <c r="AA44" s="9" t="s">
        <v>36</v>
      </c>
      <c r="AB44" s="9" t="s">
        <v>36</v>
      </c>
      <c r="AC44" s="9" t="s">
        <v>36</v>
      </c>
      <c r="AD44" s="9" t="s">
        <v>36</v>
      </c>
      <c r="AE44" s="9" t="s">
        <v>36</v>
      </c>
      <c r="AF44" s="9" t="s">
        <v>36</v>
      </c>
      <c r="AG44" s="9" t="s">
        <v>36</v>
      </c>
      <c r="AH44" s="9" t="s">
        <v>36</v>
      </c>
      <c r="AI44" s="9" t="s">
        <v>36</v>
      </c>
      <c r="AJ44" s="9" t="s">
        <v>36</v>
      </c>
      <c r="AK44" s="9" t="s">
        <v>36</v>
      </c>
      <c r="AL44" s="9" t="s">
        <v>36</v>
      </c>
    </row>
    <row r="45" spans="1:39" s="11" customFormat="1" x14ac:dyDescent="0.25">
      <c r="A45" s="5" t="s">
        <v>82</v>
      </c>
      <c r="B45" s="6">
        <f t="shared" si="0"/>
        <v>0</v>
      </c>
      <c r="C45" s="6">
        <f t="shared" si="1"/>
        <v>3</v>
      </c>
      <c r="D45" s="6">
        <f t="shared" si="2"/>
        <v>0</v>
      </c>
      <c r="E45" s="6">
        <f t="shared" si="3"/>
        <v>0</v>
      </c>
      <c r="F45" s="6">
        <f t="shared" si="4"/>
        <v>0</v>
      </c>
      <c r="G45" s="6">
        <f t="shared" si="5"/>
        <v>3</v>
      </c>
      <c r="H45" s="6">
        <f t="shared" si="6"/>
        <v>25</v>
      </c>
      <c r="I45" s="7">
        <f t="shared" si="7"/>
        <v>12</v>
      </c>
      <c r="J45" s="8">
        <f t="shared" si="8"/>
        <v>0</v>
      </c>
      <c r="K45" s="5" t="s">
        <v>40</v>
      </c>
      <c r="L45" s="5" t="s">
        <v>40</v>
      </c>
      <c r="M45" s="4"/>
      <c r="N45" s="9" t="s">
        <v>36</v>
      </c>
      <c r="O45" s="9" t="s">
        <v>36</v>
      </c>
      <c r="P45" s="9" t="s">
        <v>2</v>
      </c>
      <c r="Q45" s="9" t="s">
        <v>36</v>
      </c>
      <c r="R45" s="9" t="s">
        <v>38</v>
      </c>
      <c r="S45" s="9" t="s">
        <v>2</v>
      </c>
      <c r="T45" s="9" t="s">
        <v>36</v>
      </c>
      <c r="U45" s="9" t="s">
        <v>2</v>
      </c>
      <c r="V45" s="9" t="s">
        <v>36</v>
      </c>
      <c r="W45" s="9" t="s">
        <v>36</v>
      </c>
      <c r="X45" s="9" t="s">
        <v>36</v>
      </c>
      <c r="Y45" s="9" t="s">
        <v>36</v>
      </c>
      <c r="Z45" s="9" t="s">
        <v>36</v>
      </c>
      <c r="AA45" s="9" t="s">
        <v>36</v>
      </c>
      <c r="AB45" s="9" t="s">
        <v>36</v>
      </c>
      <c r="AC45" s="9" t="s">
        <v>36</v>
      </c>
      <c r="AD45" s="9" t="s">
        <v>36</v>
      </c>
      <c r="AE45" s="9" t="s">
        <v>36</v>
      </c>
      <c r="AF45" s="9" t="s">
        <v>36</v>
      </c>
      <c r="AG45" s="9" t="s">
        <v>36</v>
      </c>
      <c r="AH45" s="9" t="s">
        <v>36</v>
      </c>
      <c r="AI45" s="9" t="s">
        <v>36</v>
      </c>
      <c r="AJ45" s="9" t="s">
        <v>36</v>
      </c>
      <c r="AK45" s="9" t="s">
        <v>36</v>
      </c>
      <c r="AL45" s="9" t="s">
        <v>36</v>
      </c>
    </row>
    <row r="46" spans="1:39" s="11" customFormat="1" x14ac:dyDescent="0.25">
      <c r="A46" s="5" t="s">
        <v>83</v>
      </c>
      <c r="B46" s="6">
        <f t="shared" si="0"/>
        <v>0</v>
      </c>
      <c r="C46" s="6">
        <f t="shared" si="1"/>
        <v>0</v>
      </c>
      <c r="D46" s="6">
        <f t="shared" si="2"/>
        <v>0</v>
      </c>
      <c r="E46" s="6">
        <f t="shared" si="3"/>
        <v>0</v>
      </c>
      <c r="F46" s="6">
        <f t="shared" si="4"/>
        <v>0</v>
      </c>
      <c r="G46" s="6">
        <f t="shared" si="5"/>
        <v>0</v>
      </c>
      <c r="H46" s="6">
        <f t="shared" si="6"/>
        <v>25</v>
      </c>
      <c r="I46" s="7">
        <f t="shared" si="7"/>
        <v>0</v>
      </c>
      <c r="J46" s="8">
        <f t="shared" si="8"/>
        <v>0</v>
      </c>
      <c r="K46" s="5" t="s">
        <v>36</v>
      </c>
      <c r="L46" s="5" t="s">
        <v>36</v>
      </c>
      <c r="M46" s="4"/>
      <c r="N46" s="9" t="s">
        <v>36</v>
      </c>
      <c r="O46" s="9" t="s">
        <v>38</v>
      </c>
      <c r="P46" s="9" t="s">
        <v>36</v>
      </c>
      <c r="Q46" s="9" t="s">
        <v>36</v>
      </c>
      <c r="R46" s="9" t="s">
        <v>36</v>
      </c>
      <c r="S46" s="9" t="s">
        <v>36</v>
      </c>
      <c r="T46" s="9" t="s">
        <v>36</v>
      </c>
      <c r="U46" s="9" t="s">
        <v>36</v>
      </c>
      <c r="V46" s="9" t="s">
        <v>36</v>
      </c>
      <c r="W46" s="9" t="s">
        <v>36</v>
      </c>
      <c r="X46" s="9" t="s">
        <v>36</v>
      </c>
      <c r="Y46" s="9" t="s">
        <v>36</v>
      </c>
      <c r="Z46" s="9" t="s">
        <v>36</v>
      </c>
      <c r="AA46" s="9" t="s">
        <v>36</v>
      </c>
      <c r="AB46" s="9" t="s">
        <v>36</v>
      </c>
      <c r="AC46" s="9" t="s">
        <v>36</v>
      </c>
      <c r="AD46" s="9" t="s">
        <v>36</v>
      </c>
      <c r="AE46" s="9" t="s">
        <v>36</v>
      </c>
      <c r="AF46" s="9" t="s">
        <v>36</v>
      </c>
      <c r="AG46" s="9" t="s">
        <v>36</v>
      </c>
      <c r="AH46" s="9" t="s">
        <v>36</v>
      </c>
      <c r="AI46" s="9" t="s">
        <v>36</v>
      </c>
      <c r="AJ46" s="9" t="s">
        <v>36</v>
      </c>
      <c r="AK46" s="9" t="s">
        <v>36</v>
      </c>
      <c r="AL46" s="9" t="s">
        <v>36</v>
      </c>
    </row>
    <row r="47" spans="1:39" s="11" customFormat="1" x14ac:dyDescent="0.25">
      <c r="A47" s="5" t="s">
        <v>84</v>
      </c>
      <c r="B47" s="6">
        <f t="shared" si="0"/>
        <v>0</v>
      </c>
      <c r="C47" s="6">
        <f t="shared" si="1"/>
        <v>0</v>
      </c>
      <c r="D47" s="6">
        <f t="shared" si="2"/>
        <v>0</v>
      </c>
      <c r="E47" s="6">
        <f t="shared" si="3"/>
        <v>0</v>
      </c>
      <c r="F47" s="6">
        <f t="shared" si="4"/>
        <v>0</v>
      </c>
      <c r="G47" s="6">
        <f t="shared" si="5"/>
        <v>0</v>
      </c>
      <c r="H47" s="6">
        <f t="shared" si="6"/>
        <v>25</v>
      </c>
      <c r="I47" s="7">
        <f t="shared" si="7"/>
        <v>0</v>
      </c>
      <c r="J47" s="8">
        <f t="shared" si="8"/>
        <v>0</v>
      </c>
      <c r="K47" s="5" t="s">
        <v>36</v>
      </c>
      <c r="L47" s="5" t="s">
        <v>36</v>
      </c>
      <c r="M47" s="4"/>
      <c r="N47" s="9" t="s">
        <v>36</v>
      </c>
      <c r="O47" s="9" t="s">
        <v>36</v>
      </c>
      <c r="P47" s="9" t="s">
        <v>36</v>
      </c>
      <c r="Q47" s="9" t="s">
        <v>36</v>
      </c>
      <c r="R47" s="9" t="s">
        <v>36</v>
      </c>
      <c r="S47" s="9" t="s">
        <v>36</v>
      </c>
      <c r="T47" s="9" t="s">
        <v>36</v>
      </c>
      <c r="U47" s="9" t="s">
        <v>36</v>
      </c>
      <c r="V47" s="9" t="s">
        <v>36</v>
      </c>
      <c r="W47" s="9" t="s">
        <v>36</v>
      </c>
      <c r="X47" s="9" t="s">
        <v>36</v>
      </c>
      <c r="Y47" s="9" t="s">
        <v>36</v>
      </c>
      <c r="Z47" s="9" t="s">
        <v>36</v>
      </c>
      <c r="AA47" s="9" t="s">
        <v>36</v>
      </c>
      <c r="AB47" s="9" t="s">
        <v>36</v>
      </c>
      <c r="AC47" s="9" t="s">
        <v>36</v>
      </c>
      <c r="AD47" s="9" t="s">
        <v>36</v>
      </c>
      <c r="AE47" s="9" t="s">
        <v>36</v>
      </c>
      <c r="AF47" s="9" t="s">
        <v>36</v>
      </c>
      <c r="AG47" s="9" t="s">
        <v>36</v>
      </c>
      <c r="AH47" s="9" t="s">
        <v>36</v>
      </c>
      <c r="AI47" s="9" t="s">
        <v>36</v>
      </c>
      <c r="AJ47" s="9" t="s">
        <v>36</v>
      </c>
      <c r="AK47" s="9" t="s">
        <v>36</v>
      </c>
      <c r="AL47" s="9" t="s">
        <v>36</v>
      </c>
    </row>
    <row r="48" spans="1:39" s="11" customFormat="1" x14ac:dyDescent="0.25">
      <c r="A48" s="5" t="s">
        <v>85</v>
      </c>
      <c r="B48" s="6">
        <f t="shared" si="0"/>
        <v>0</v>
      </c>
      <c r="C48" s="6">
        <f t="shared" si="1"/>
        <v>0</v>
      </c>
      <c r="D48" s="6">
        <f t="shared" si="2"/>
        <v>0</v>
      </c>
      <c r="E48" s="6">
        <f t="shared" si="3"/>
        <v>0</v>
      </c>
      <c r="F48" s="6">
        <f t="shared" si="4"/>
        <v>0</v>
      </c>
      <c r="G48" s="6">
        <f t="shared" si="5"/>
        <v>0</v>
      </c>
      <c r="H48" s="6">
        <f t="shared" si="6"/>
        <v>25</v>
      </c>
      <c r="I48" s="7">
        <f t="shared" si="7"/>
        <v>0</v>
      </c>
      <c r="J48" s="8">
        <f t="shared" si="8"/>
        <v>0</v>
      </c>
      <c r="K48" s="5" t="s">
        <v>36</v>
      </c>
      <c r="L48" s="5" t="s">
        <v>36</v>
      </c>
      <c r="M48" s="4"/>
      <c r="N48" s="9" t="s">
        <v>36</v>
      </c>
      <c r="O48" s="9" t="s">
        <v>36</v>
      </c>
      <c r="P48" s="9" t="s">
        <v>36</v>
      </c>
      <c r="Q48" s="9" t="s">
        <v>36</v>
      </c>
      <c r="R48" s="9" t="s">
        <v>36</v>
      </c>
      <c r="S48" s="9" t="s">
        <v>36</v>
      </c>
      <c r="T48" s="9" t="s">
        <v>36</v>
      </c>
      <c r="U48" s="9" t="s">
        <v>36</v>
      </c>
      <c r="V48" s="9" t="s">
        <v>36</v>
      </c>
      <c r="W48" s="9" t="s">
        <v>36</v>
      </c>
      <c r="X48" s="9" t="s">
        <v>36</v>
      </c>
      <c r="Y48" s="9" t="s">
        <v>36</v>
      </c>
      <c r="Z48" s="9" t="s">
        <v>36</v>
      </c>
      <c r="AA48" s="9" t="s">
        <v>36</v>
      </c>
      <c r="AB48" s="9" t="s">
        <v>36</v>
      </c>
      <c r="AC48" s="9" t="s">
        <v>36</v>
      </c>
      <c r="AD48" s="9" t="s">
        <v>36</v>
      </c>
      <c r="AE48" s="9" t="s">
        <v>36</v>
      </c>
      <c r="AF48" s="9" t="s">
        <v>36</v>
      </c>
      <c r="AG48" s="9" t="s">
        <v>36</v>
      </c>
      <c r="AH48" s="9" t="s">
        <v>36</v>
      </c>
      <c r="AI48" s="9" t="s">
        <v>36</v>
      </c>
      <c r="AJ48" s="9" t="s">
        <v>36</v>
      </c>
      <c r="AK48" s="9" t="s">
        <v>36</v>
      </c>
      <c r="AL48" s="9" t="s">
        <v>36</v>
      </c>
    </row>
    <row r="49" spans="1:38" s="11" customFormat="1" x14ac:dyDescent="0.25">
      <c r="A49" s="5" t="s">
        <v>86</v>
      </c>
      <c r="B49" s="6">
        <f t="shared" si="0"/>
        <v>1</v>
      </c>
      <c r="C49" s="6">
        <f t="shared" si="1"/>
        <v>0</v>
      </c>
      <c r="D49" s="6">
        <f t="shared" si="2"/>
        <v>0</v>
      </c>
      <c r="E49" s="6">
        <f t="shared" si="3"/>
        <v>0</v>
      </c>
      <c r="F49" s="6">
        <f t="shared" si="4"/>
        <v>0</v>
      </c>
      <c r="G49" s="6">
        <f t="shared" si="5"/>
        <v>1</v>
      </c>
      <c r="H49" s="6">
        <f t="shared" si="6"/>
        <v>25</v>
      </c>
      <c r="I49" s="7">
        <f t="shared" si="7"/>
        <v>4</v>
      </c>
      <c r="J49" s="8">
        <f t="shared" si="8"/>
        <v>4</v>
      </c>
      <c r="K49" s="5">
        <f t="shared" si="9"/>
        <v>29.18241854982854</v>
      </c>
      <c r="L49" s="5">
        <f t="shared" si="10"/>
        <v>29.18241854982854</v>
      </c>
      <c r="M49" s="4"/>
      <c r="N49" s="9" t="s">
        <v>36</v>
      </c>
      <c r="O49" s="9" t="s">
        <v>36</v>
      </c>
      <c r="P49" s="9">
        <v>29.18241854982854</v>
      </c>
      <c r="Q49" s="9" t="s">
        <v>36</v>
      </c>
      <c r="R49" s="9" t="s">
        <v>36</v>
      </c>
      <c r="S49" s="9" t="s">
        <v>36</v>
      </c>
      <c r="T49" s="9" t="s">
        <v>36</v>
      </c>
      <c r="U49" s="9" t="s">
        <v>36</v>
      </c>
      <c r="V49" s="9" t="s">
        <v>36</v>
      </c>
      <c r="W49" s="9" t="s">
        <v>36</v>
      </c>
      <c r="X49" s="9" t="s">
        <v>36</v>
      </c>
      <c r="Y49" s="9" t="s">
        <v>36</v>
      </c>
      <c r="Z49" s="9" t="s">
        <v>36</v>
      </c>
      <c r="AA49" s="9" t="s">
        <v>36</v>
      </c>
      <c r="AB49" s="9" t="s">
        <v>36</v>
      </c>
      <c r="AC49" s="9" t="s">
        <v>36</v>
      </c>
      <c r="AD49" s="9" t="s">
        <v>36</v>
      </c>
      <c r="AE49" s="9" t="s">
        <v>36</v>
      </c>
      <c r="AF49" s="9" t="s">
        <v>36</v>
      </c>
      <c r="AG49" s="9" t="s">
        <v>36</v>
      </c>
      <c r="AH49" s="9" t="s">
        <v>36</v>
      </c>
      <c r="AI49" s="9" t="s">
        <v>36</v>
      </c>
      <c r="AJ49" s="9" t="s">
        <v>36</v>
      </c>
      <c r="AK49" s="9" t="s">
        <v>36</v>
      </c>
      <c r="AL49" s="9" t="s">
        <v>36</v>
      </c>
    </row>
    <row r="50" spans="1:38" s="11" customFormat="1" x14ac:dyDescent="0.25">
      <c r="A50" s="5" t="s">
        <v>87</v>
      </c>
      <c r="B50" s="6">
        <f t="shared" si="0"/>
        <v>0</v>
      </c>
      <c r="C50" s="6">
        <f t="shared" si="1"/>
        <v>0</v>
      </c>
      <c r="D50" s="6">
        <f t="shared" si="2"/>
        <v>0</v>
      </c>
      <c r="E50" s="6">
        <f t="shared" si="3"/>
        <v>1</v>
      </c>
      <c r="F50" s="6">
        <f t="shared" si="4"/>
        <v>0</v>
      </c>
      <c r="G50" s="6">
        <f t="shared" si="5"/>
        <v>1</v>
      </c>
      <c r="H50" s="6">
        <f t="shared" si="6"/>
        <v>25</v>
      </c>
      <c r="I50" s="7">
        <f t="shared" si="7"/>
        <v>4</v>
      </c>
      <c r="J50" s="8">
        <f t="shared" si="8"/>
        <v>0</v>
      </c>
      <c r="K50" s="5" t="s">
        <v>40</v>
      </c>
      <c r="L50" s="5" t="s">
        <v>40</v>
      </c>
      <c r="M50" s="4"/>
      <c r="N50" s="9" t="s">
        <v>36</v>
      </c>
      <c r="O50" s="9" t="s">
        <v>36</v>
      </c>
      <c r="P50" s="9" t="s">
        <v>36</v>
      </c>
      <c r="Q50" s="9" t="s">
        <v>36</v>
      </c>
      <c r="R50" s="9" t="s">
        <v>36</v>
      </c>
      <c r="S50" s="9" t="s">
        <v>36</v>
      </c>
      <c r="T50" s="9" t="s">
        <v>36</v>
      </c>
      <c r="U50" s="9" t="s">
        <v>38</v>
      </c>
      <c r="V50" s="9" t="s">
        <v>41</v>
      </c>
      <c r="W50" s="9" t="s">
        <v>36</v>
      </c>
      <c r="X50" s="9" t="s">
        <v>36</v>
      </c>
      <c r="Y50" s="9" t="s">
        <v>38</v>
      </c>
      <c r="Z50" s="9" t="s">
        <v>36</v>
      </c>
      <c r="AA50" s="9" t="s">
        <v>36</v>
      </c>
      <c r="AB50" s="9" t="s">
        <v>36</v>
      </c>
      <c r="AC50" s="9" t="s">
        <v>36</v>
      </c>
      <c r="AD50" s="9" t="s">
        <v>36</v>
      </c>
      <c r="AE50" s="9" t="s">
        <v>36</v>
      </c>
      <c r="AF50" s="9" t="s">
        <v>36</v>
      </c>
      <c r="AG50" s="9" t="s">
        <v>36</v>
      </c>
      <c r="AH50" s="9" t="s">
        <v>36</v>
      </c>
      <c r="AI50" s="9" t="s">
        <v>36</v>
      </c>
      <c r="AJ50" s="9" t="s">
        <v>36</v>
      </c>
      <c r="AK50" s="9" t="s">
        <v>36</v>
      </c>
      <c r="AL50" s="9" t="s">
        <v>36</v>
      </c>
    </row>
    <row r="51" spans="1:38" s="11" customFormat="1" x14ac:dyDescent="0.25">
      <c r="A51" s="5" t="s">
        <v>88</v>
      </c>
      <c r="B51" s="6">
        <f t="shared" si="0"/>
        <v>0</v>
      </c>
      <c r="C51" s="6">
        <f t="shared" si="1"/>
        <v>0</v>
      </c>
      <c r="D51" s="6">
        <f t="shared" si="2"/>
        <v>0</v>
      </c>
      <c r="E51" s="6">
        <f t="shared" si="3"/>
        <v>0</v>
      </c>
      <c r="F51" s="6">
        <f t="shared" si="4"/>
        <v>0</v>
      </c>
      <c r="G51" s="6">
        <f t="shared" si="5"/>
        <v>0</v>
      </c>
      <c r="H51" s="6">
        <f t="shared" si="6"/>
        <v>25</v>
      </c>
      <c r="I51" s="7">
        <f t="shared" si="7"/>
        <v>0</v>
      </c>
      <c r="J51" s="8">
        <f t="shared" si="8"/>
        <v>0</v>
      </c>
      <c r="K51" s="5" t="s">
        <v>36</v>
      </c>
      <c r="L51" s="5" t="s">
        <v>36</v>
      </c>
      <c r="M51" s="4"/>
      <c r="N51" s="9" t="s">
        <v>36</v>
      </c>
      <c r="O51" s="9" t="s">
        <v>36</v>
      </c>
      <c r="P51" s="9" t="s">
        <v>36</v>
      </c>
      <c r="Q51" s="9" t="s">
        <v>36</v>
      </c>
      <c r="R51" s="9" t="s">
        <v>36</v>
      </c>
      <c r="S51" s="9" t="s">
        <v>36</v>
      </c>
      <c r="T51" s="9" t="s">
        <v>36</v>
      </c>
      <c r="U51" s="9" t="s">
        <v>36</v>
      </c>
      <c r="V51" s="9" t="s">
        <v>36</v>
      </c>
      <c r="W51" s="9" t="s">
        <v>36</v>
      </c>
      <c r="X51" s="9" t="s">
        <v>36</v>
      </c>
      <c r="Y51" s="9" t="s">
        <v>36</v>
      </c>
      <c r="Z51" s="9" t="s">
        <v>36</v>
      </c>
      <c r="AA51" s="9" t="s">
        <v>36</v>
      </c>
      <c r="AB51" s="9" t="s">
        <v>36</v>
      </c>
      <c r="AC51" s="9" t="s">
        <v>36</v>
      </c>
      <c r="AD51" s="9" t="s">
        <v>36</v>
      </c>
      <c r="AE51" s="9" t="s">
        <v>36</v>
      </c>
      <c r="AF51" s="9" t="s">
        <v>36</v>
      </c>
      <c r="AG51" s="9" t="s">
        <v>36</v>
      </c>
      <c r="AH51" s="9" t="s">
        <v>36</v>
      </c>
      <c r="AI51" s="9" t="s">
        <v>36</v>
      </c>
      <c r="AJ51" s="9" t="s">
        <v>36</v>
      </c>
      <c r="AK51" s="9" t="s">
        <v>36</v>
      </c>
      <c r="AL51" s="9" t="s">
        <v>36</v>
      </c>
    </row>
    <row r="52" spans="1:38" s="11" customFormat="1" x14ac:dyDescent="0.25">
      <c r="A52" s="5" t="s">
        <v>89</v>
      </c>
      <c r="B52" s="6">
        <f t="shared" si="0"/>
        <v>0</v>
      </c>
      <c r="C52" s="6">
        <f t="shared" si="1"/>
        <v>0</v>
      </c>
      <c r="D52" s="6">
        <f t="shared" si="2"/>
        <v>0</v>
      </c>
      <c r="E52" s="6">
        <f t="shared" si="3"/>
        <v>0</v>
      </c>
      <c r="F52" s="6">
        <f t="shared" si="4"/>
        <v>0</v>
      </c>
      <c r="G52" s="6">
        <f t="shared" si="5"/>
        <v>0</v>
      </c>
      <c r="H52" s="6">
        <f t="shared" si="6"/>
        <v>25</v>
      </c>
      <c r="I52" s="7">
        <f t="shared" si="7"/>
        <v>0</v>
      </c>
      <c r="J52" s="8">
        <f t="shared" si="8"/>
        <v>0</v>
      </c>
      <c r="K52" s="5" t="s">
        <v>36</v>
      </c>
      <c r="L52" s="5" t="s">
        <v>36</v>
      </c>
      <c r="M52" s="4"/>
      <c r="N52" s="9" t="s">
        <v>36</v>
      </c>
      <c r="O52" s="9" t="s">
        <v>36</v>
      </c>
      <c r="P52" s="9" t="s">
        <v>36</v>
      </c>
      <c r="Q52" s="9" t="s">
        <v>36</v>
      </c>
      <c r="R52" s="9" t="s">
        <v>36</v>
      </c>
      <c r="S52" s="9" t="s">
        <v>36</v>
      </c>
      <c r="T52" s="9" t="s">
        <v>36</v>
      </c>
      <c r="U52" s="9" t="s">
        <v>36</v>
      </c>
      <c r="V52" s="9" t="s">
        <v>36</v>
      </c>
      <c r="W52" s="9" t="s">
        <v>36</v>
      </c>
      <c r="X52" s="9" t="s">
        <v>36</v>
      </c>
      <c r="Y52" s="9" t="s">
        <v>36</v>
      </c>
      <c r="Z52" s="9" t="s">
        <v>36</v>
      </c>
      <c r="AA52" s="9" t="s">
        <v>36</v>
      </c>
      <c r="AB52" s="9" t="s">
        <v>36</v>
      </c>
      <c r="AC52" s="9" t="s">
        <v>36</v>
      </c>
      <c r="AD52" s="9" t="s">
        <v>36</v>
      </c>
      <c r="AE52" s="9" t="s">
        <v>36</v>
      </c>
      <c r="AF52" s="9" t="s">
        <v>36</v>
      </c>
      <c r="AG52" s="9" t="s">
        <v>36</v>
      </c>
      <c r="AH52" s="9" t="s">
        <v>36</v>
      </c>
      <c r="AI52" s="9" t="s">
        <v>36</v>
      </c>
      <c r="AJ52" s="9" t="s">
        <v>36</v>
      </c>
      <c r="AK52" s="9" t="s">
        <v>36</v>
      </c>
      <c r="AL52" s="9" t="s">
        <v>36</v>
      </c>
    </row>
    <row r="53" spans="1:38" s="11" customFormat="1" x14ac:dyDescent="0.25">
      <c r="A53" s="5" t="s">
        <v>90</v>
      </c>
      <c r="B53" s="6">
        <f t="shared" si="0"/>
        <v>0</v>
      </c>
      <c r="C53" s="6">
        <f t="shared" si="1"/>
        <v>0</v>
      </c>
      <c r="D53" s="6">
        <f t="shared" si="2"/>
        <v>0</v>
      </c>
      <c r="E53" s="6">
        <f t="shared" si="3"/>
        <v>0</v>
      </c>
      <c r="F53" s="6">
        <f t="shared" si="4"/>
        <v>0</v>
      </c>
      <c r="G53" s="6">
        <f t="shared" si="5"/>
        <v>0</v>
      </c>
      <c r="H53" s="6">
        <f t="shared" si="6"/>
        <v>25</v>
      </c>
      <c r="I53" s="7">
        <f t="shared" si="7"/>
        <v>0</v>
      </c>
      <c r="J53" s="8">
        <f t="shared" si="8"/>
        <v>0</v>
      </c>
      <c r="K53" s="5" t="s">
        <v>36</v>
      </c>
      <c r="L53" s="5" t="s">
        <v>36</v>
      </c>
      <c r="M53" s="4"/>
      <c r="N53" s="9" t="s">
        <v>36</v>
      </c>
      <c r="O53" s="9" t="s">
        <v>36</v>
      </c>
      <c r="P53" s="9" t="s">
        <v>36</v>
      </c>
      <c r="Q53" s="9" t="s">
        <v>36</v>
      </c>
      <c r="R53" s="9" t="s">
        <v>36</v>
      </c>
      <c r="S53" s="9" t="s">
        <v>36</v>
      </c>
      <c r="T53" s="9" t="s">
        <v>36</v>
      </c>
      <c r="U53" s="9" t="s">
        <v>36</v>
      </c>
      <c r="V53" s="9" t="s">
        <v>36</v>
      </c>
      <c r="W53" s="9" t="s">
        <v>36</v>
      </c>
      <c r="X53" s="9" t="s">
        <v>36</v>
      </c>
      <c r="Y53" s="9" t="s">
        <v>36</v>
      </c>
      <c r="Z53" s="9" t="s">
        <v>36</v>
      </c>
      <c r="AA53" s="9" t="s">
        <v>36</v>
      </c>
      <c r="AB53" s="9" t="s">
        <v>36</v>
      </c>
      <c r="AC53" s="9" t="s">
        <v>36</v>
      </c>
      <c r="AD53" s="9" t="s">
        <v>36</v>
      </c>
      <c r="AE53" s="9" t="s">
        <v>36</v>
      </c>
      <c r="AF53" s="9" t="s">
        <v>36</v>
      </c>
      <c r="AG53" s="9" t="s">
        <v>36</v>
      </c>
      <c r="AH53" s="9" t="s">
        <v>36</v>
      </c>
      <c r="AI53" s="9" t="s">
        <v>36</v>
      </c>
      <c r="AJ53" s="9" t="s">
        <v>36</v>
      </c>
      <c r="AK53" s="9" t="s">
        <v>36</v>
      </c>
      <c r="AL53" s="9" t="s">
        <v>36</v>
      </c>
    </row>
    <row r="54" spans="1:38" s="11" customFormat="1" x14ac:dyDescent="0.25">
      <c r="A54" s="5" t="s">
        <v>91</v>
      </c>
      <c r="B54" s="6">
        <f t="shared" si="0"/>
        <v>0</v>
      </c>
      <c r="C54" s="6">
        <f t="shared" si="1"/>
        <v>0</v>
      </c>
      <c r="D54" s="6">
        <f t="shared" si="2"/>
        <v>0</v>
      </c>
      <c r="E54" s="6">
        <f t="shared" si="3"/>
        <v>0</v>
      </c>
      <c r="F54" s="6">
        <f t="shared" si="4"/>
        <v>0</v>
      </c>
      <c r="G54" s="6">
        <f t="shared" si="5"/>
        <v>0</v>
      </c>
      <c r="H54" s="6">
        <f t="shared" si="6"/>
        <v>25</v>
      </c>
      <c r="I54" s="7">
        <f t="shared" si="7"/>
        <v>0</v>
      </c>
      <c r="J54" s="8">
        <f t="shared" si="8"/>
        <v>0</v>
      </c>
      <c r="K54" s="5" t="s">
        <v>36</v>
      </c>
      <c r="L54" s="5" t="s">
        <v>36</v>
      </c>
      <c r="M54" s="4"/>
      <c r="N54" s="9" t="s">
        <v>36</v>
      </c>
      <c r="O54" s="9" t="s">
        <v>36</v>
      </c>
      <c r="P54" s="9" t="s">
        <v>36</v>
      </c>
      <c r="Q54" s="9" t="s">
        <v>36</v>
      </c>
      <c r="R54" s="9" t="s">
        <v>36</v>
      </c>
      <c r="S54" s="9" t="s">
        <v>36</v>
      </c>
      <c r="T54" s="9" t="s">
        <v>36</v>
      </c>
      <c r="U54" s="9" t="s">
        <v>36</v>
      </c>
      <c r="V54" s="9" t="s">
        <v>36</v>
      </c>
      <c r="W54" s="9" t="s">
        <v>36</v>
      </c>
      <c r="X54" s="9" t="s">
        <v>36</v>
      </c>
      <c r="Y54" s="9" t="s">
        <v>36</v>
      </c>
      <c r="Z54" s="9" t="s">
        <v>36</v>
      </c>
      <c r="AA54" s="9" t="s">
        <v>36</v>
      </c>
      <c r="AB54" s="9" t="s">
        <v>36</v>
      </c>
      <c r="AC54" s="9" t="s">
        <v>36</v>
      </c>
      <c r="AD54" s="9" t="s">
        <v>36</v>
      </c>
      <c r="AE54" s="9" t="s">
        <v>36</v>
      </c>
      <c r="AF54" s="9" t="s">
        <v>36</v>
      </c>
      <c r="AG54" s="9" t="s">
        <v>36</v>
      </c>
      <c r="AH54" s="9" t="s">
        <v>36</v>
      </c>
      <c r="AI54" s="9" t="s">
        <v>36</v>
      </c>
      <c r="AJ54" s="9" t="s">
        <v>36</v>
      </c>
      <c r="AK54" s="9" t="s">
        <v>36</v>
      </c>
      <c r="AL54" s="9" t="s">
        <v>36</v>
      </c>
    </row>
    <row r="55" spans="1:38" s="11" customFormat="1" x14ac:dyDescent="0.25">
      <c r="A55" s="5" t="s">
        <v>92</v>
      </c>
      <c r="B55" s="6">
        <f t="shared" si="0"/>
        <v>0</v>
      </c>
      <c r="C55" s="6">
        <f t="shared" si="1"/>
        <v>2</v>
      </c>
      <c r="D55" s="6">
        <f t="shared" si="2"/>
        <v>0</v>
      </c>
      <c r="E55" s="6">
        <f t="shared" si="3"/>
        <v>0</v>
      </c>
      <c r="F55" s="6">
        <f t="shared" si="4"/>
        <v>0</v>
      </c>
      <c r="G55" s="6">
        <f t="shared" si="5"/>
        <v>2</v>
      </c>
      <c r="H55" s="6">
        <f t="shared" si="6"/>
        <v>25</v>
      </c>
      <c r="I55" s="7">
        <f t="shared" si="7"/>
        <v>8</v>
      </c>
      <c r="J55" s="8">
        <f t="shared" si="8"/>
        <v>0</v>
      </c>
      <c r="K55" s="5" t="s">
        <v>40</v>
      </c>
      <c r="L55" s="5" t="s">
        <v>40</v>
      </c>
      <c r="M55" s="4"/>
      <c r="N55" s="9" t="s">
        <v>36</v>
      </c>
      <c r="O55" s="9" t="s">
        <v>36</v>
      </c>
      <c r="P55" s="9" t="s">
        <v>2</v>
      </c>
      <c r="Q55" s="9" t="s">
        <v>2</v>
      </c>
      <c r="R55" s="9" t="s">
        <v>36</v>
      </c>
      <c r="S55" s="9" t="s">
        <v>36</v>
      </c>
      <c r="T55" s="9" t="s">
        <v>36</v>
      </c>
      <c r="U55" s="9" t="s">
        <v>38</v>
      </c>
      <c r="V55" s="9" t="s">
        <v>38</v>
      </c>
      <c r="W55" s="9" t="s">
        <v>36</v>
      </c>
      <c r="X55" s="9" t="s">
        <v>38</v>
      </c>
      <c r="Y55" s="9" t="s">
        <v>38</v>
      </c>
      <c r="Z55" s="9" t="s">
        <v>36</v>
      </c>
      <c r="AA55" s="9" t="s">
        <v>38</v>
      </c>
      <c r="AB55" s="9" t="s">
        <v>36</v>
      </c>
      <c r="AC55" s="9" t="s">
        <v>36</v>
      </c>
      <c r="AD55" s="9" t="s">
        <v>38</v>
      </c>
      <c r="AE55" s="9" t="s">
        <v>36</v>
      </c>
      <c r="AF55" s="9" t="s">
        <v>36</v>
      </c>
      <c r="AG55" s="9" t="s">
        <v>36</v>
      </c>
      <c r="AH55" s="9" t="s">
        <v>36</v>
      </c>
      <c r="AI55" s="9" t="s">
        <v>36</v>
      </c>
      <c r="AJ55" s="9" t="s">
        <v>36</v>
      </c>
      <c r="AK55" s="9" t="s">
        <v>36</v>
      </c>
      <c r="AL55" s="9" t="s">
        <v>36</v>
      </c>
    </row>
    <row r="56" spans="1:38" s="11" customFormat="1" x14ac:dyDescent="0.25">
      <c r="A56" s="5" t="s">
        <v>93</v>
      </c>
      <c r="B56" s="6">
        <f t="shared" si="0"/>
        <v>5</v>
      </c>
      <c r="C56" s="6">
        <f t="shared" si="1"/>
        <v>1</v>
      </c>
      <c r="D56" s="6">
        <f t="shared" si="2"/>
        <v>0</v>
      </c>
      <c r="E56" s="6">
        <f t="shared" si="3"/>
        <v>0</v>
      </c>
      <c r="F56" s="6">
        <f t="shared" si="4"/>
        <v>0</v>
      </c>
      <c r="G56" s="6">
        <f t="shared" si="5"/>
        <v>6</v>
      </c>
      <c r="H56" s="6">
        <f t="shared" si="6"/>
        <v>25</v>
      </c>
      <c r="I56" s="7">
        <f t="shared" si="7"/>
        <v>24</v>
      </c>
      <c r="J56" s="8">
        <f t="shared" si="8"/>
        <v>20</v>
      </c>
      <c r="K56" s="5">
        <f t="shared" si="9"/>
        <v>2.770451994230049</v>
      </c>
      <c r="L56" s="5">
        <f t="shared" si="10"/>
        <v>4.4536999999999995</v>
      </c>
      <c r="M56" s="4"/>
      <c r="N56" s="9">
        <v>2.770451994230049</v>
      </c>
      <c r="O56" s="9" t="s">
        <v>36</v>
      </c>
      <c r="P56" s="9" t="s">
        <v>2</v>
      </c>
      <c r="Q56" s="9">
        <v>2.9824075709528106</v>
      </c>
      <c r="R56" s="9" t="s">
        <v>36</v>
      </c>
      <c r="S56" s="9">
        <v>1.1463481633100419</v>
      </c>
      <c r="T56" s="9" t="s">
        <v>36</v>
      </c>
      <c r="U56" s="9" t="s">
        <v>36</v>
      </c>
      <c r="V56" s="9" t="s">
        <v>36</v>
      </c>
      <c r="W56" s="9" t="s">
        <v>36</v>
      </c>
      <c r="X56" s="9" t="s">
        <v>36</v>
      </c>
      <c r="Y56" s="9" t="s">
        <v>36</v>
      </c>
      <c r="Z56" s="9" t="s">
        <v>36</v>
      </c>
      <c r="AA56" s="9" t="s">
        <v>36</v>
      </c>
      <c r="AB56" s="9" t="s">
        <v>36</v>
      </c>
      <c r="AC56" s="9" t="s">
        <v>36</v>
      </c>
      <c r="AD56" s="9" t="s">
        <v>36</v>
      </c>
      <c r="AE56" s="9" t="s">
        <v>36</v>
      </c>
      <c r="AF56" s="9" t="s">
        <v>36</v>
      </c>
      <c r="AG56" s="9" t="s">
        <v>36</v>
      </c>
      <c r="AH56" s="9" t="s">
        <v>36</v>
      </c>
      <c r="AI56" s="9">
        <v>0.56950000000000001</v>
      </c>
      <c r="AJ56" s="9">
        <v>4.4536999999999995</v>
      </c>
      <c r="AK56" s="9" t="s">
        <v>36</v>
      </c>
      <c r="AL56" s="9" t="s">
        <v>36</v>
      </c>
    </row>
    <row r="57" spans="1:38" s="11" customFormat="1" x14ac:dyDescent="0.25">
      <c r="A57" s="5" t="s">
        <v>94</v>
      </c>
      <c r="B57" s="6">
        <f t="shared" si="0"/>
        <v>0</v>
      </c>
      <c r="C57" s="6">
        <f t="shared" si="1"/>
        <v>0</v>
      </c>
      <c r="D57" s="6">
        <f t="shared" si="2"/>
        <v>0</v>
      </c>
      <c r="E57" s="6">
        <f t="shared" si="3"/>
        <v>0</v>
      </c>
      <c r="F57" s="6">
        <f t="shared" si="4"/>
        <v>0</v>
      </c>
      <c r="G57" s="6">
        <f t="shared" si="5"/>
        <v>0</v>
      </c>
      <c r="H57" s="6">
        <f t="shared" si="6"/>
        <v>25</v>
      </c>
      <c r="I57" s="7">
        <f t="shared" si="7"/>
        <v>0</v>
      </c>
      <c r="J57" s="8">
        <f t="shared" si="8"/>
        <v>0</v>
      </c>
      <c r="K57" s="5" t="s">
        <v>36</v>
      </c>
      <c r="L57" s="5" t="s">
        <v>36</v>
      </c>
      <c r="M57" s="4"/>
      <c r="N57" s="9" t="s">
        <v>36</v>
      </c>
      <c r="O57" s="9" t="s">
        <v>38</v>
      </c>
      <c r="P57" s="9" t="s">
        <v>36</v>
      </c>
      <c r="Q57" s="9" t="s">
        <v>36</v>
      </c>
      <c r="R57" s="9" t="s">
        <v>36</v>
      </c>
      <c r="S57" s="9" t="s">
        <v>36</v>
      </c>
      <c r="T57" s="9" t="s">
        <v>36</v>
      </c>
      <c r="U57" s="9" t="s">
        <v>36</v>
      </c>
      <c r="V57" s="9" t="s">
        <v>38</v>
      </c>
      <c r="W57" s="9" t="s">
        <v>36</v>
      </c>
      <c r="X57" s="9" t="s">
        <v>36</v>
      </c>
      <c r="Y57" s="9" t="s">
        <v>36</v>
      </c>
      <c r="Z57" s="9" t="s">
        <v>36</v>
      </c>
      <c r="AA57" s="9" t="s">
        <v>36</v>
      </c>
      <c r="AB57" s="9" t="s">
        <v>36</v>
      </c>
      <c r="AC57" s="9" t="s">
        <v>36</v>
      </c>
      <c r="AD57" s="9" t="s">
        <v>36</v>
      </c>
      <c r="AE57" s="9" t="s">
        <v>36</v>
      </c>
      <c r="AF57" s="9" t="s">
        <v>36</v>
      </c>
      <c r="AG57" s="9" t="s">
        <v>36</v>
      </c>
      <c r="AH57" s="9" t="s">
        <v>36</v>
      </c>
      <c r="AI57" s="9" t="s">
        <v>36</v>
      </c>
      <c r="AJ57" s="9" t="s">
        <v>36</v>
      </c>
      <c r="AK57" s="9" t="s">
        <v>36</v>
      </c>
      <c r="AL57" s="9" t="s">
        <v>36</v>
      </c>
    </row>
    <row r="58" spans="1:38" s="11" customFormat="1" x14ac:dyDescent="0.25">
      <c r="A58" s="5" t="s">
        <v>95</v>
      </c>
      <c r="B58" s="6">
        <f t="shared" si="0"/>
        <v>0</v>
      </c>
      <c r="C58" s="6">
        <f t="shared" si="1"/>
        <v>3</v>
      </c>
      <c r="D58" s="6">
        <f t="shared" si="2"/>
        <v>0</v>
      </c>
      <c r="E58" s="6">
        <f t="shared" si="3"/>
        <v>0</v>
      </c>
      <c r="F58" s="6">
        <f t="shared" si="4"/>
        <v>0</v>
      </c>
      <c r="G58" s="6">
        <f t="shared" si="5"/>
        <v>3</v>
      </c>
      <c r="H58" s="6">
        <f t="shared" si="6"/>
        <v>25</v>
      </c>
      <c r="I58" s="7">
        <f t="shared" si="7"/>
        <v>12</v>
      </c>
      <c r="J58" s="8">
        <f t="shared" si="8"/>
        <v>0</v>
      </c>
      <c r="K58" s="5" t="s">
        <v>40</v>
      </c>
      <c r="L58" s="5" t="s">
        <v>40</v>
      </c>
      <c r="M58" s="4"/>
      <c r="N58" s="9" t="s">
        <v>36</v>
      </c>
      <c r="O58" s="9" t="s">
        <v>2</v>
      </c>
      <c r="P58" s="9" t="s">
        <v>36</v>
      </c>
      <c r="Q58" s="9" t="s">
        <v>2</v>
      </c>
      <c r="R58" s="9" t="s">
        <v>36</v>
      </c>
      <c r="S58" s="9" t="s">
        <v>36</v>
      </c>
      <c r="T58" s="9" t="s">
        <v>36</v>
      </c>
      <c r="U58" s="9" t="s">
        <v>36</v>
      </c>
      <c r="V58" s="9" t="s">
        <v>36</v>
      </c>
      <c r="W58" s="9" t="s">
        <v>36</v>
      </c>
      <c r="X58" s="9" t="s">
        <v>36</v>
      </c>
      <c r="Y58" s="9" t="s">
        <v>36</v>
      </c>
      <c r="Z58" s="9" t="s">
        <v>36</v>
      </c>
      <c r="AA58" s="9" t="s">
        <v>36</v>
      </c>
      <c r="AB58" s="9" t="s">
        <v>36</v>
      </c>
      <c r="AC58" s="9" t="s">
        <v>36</v>
      </c>
      <c r="AD58" s="9" t="s">
        <v>36</v>
      </c>
      <c r="AE58" s="9" t="s">
        <v>36</v>
      </c>
      <c r="AF58" s="9" t="s">
        <v>36</v>
      </c>
      <c r="AG58" s="9" t="s">
        <v>36</v>
      </c>
      <c r="AH58" s="9" t="s">
        <v>36</v>
      </c>
      <c r="AI58" s="9" t="s">
        <v>2</v>
      </c>
      <c r="AJ58" s="9" t="s">
        <v>36</v>
      </c>
      <c r="AK58" s="9" t="s">
        <v>36</v>
      </c>
      <c r="AL58" s="9" t="s">
        <v>36</v>
      </c>
    </row>
    <row r="59" spans="1:38" s="11" customFormat="1" x14ac:dyDescent="0.25">
      <c r="A59" s="5" t="s">
        <v>96</v>
      </c>
      <c r="B59" s="6">
        <f t="shared" si="0"/>
        <v>1</v>
      </c>
      <c r="C59" s="6">
        <f t="shared" si="1"/>
        <v>1</v>
      </c>
      <c r="D59" s="6">
        <f t="shared" si="2"/>
        <v>0</v>
      </c>
      <c r="E59" s="6">
        <f t="shared" si="3"/>
        <v>0</v>
      </c>
      <c r="F59" s="6">
        <f t="shared" si="4"/>
        <v>0</v>
      </c>
      <c r="G59" s="6">
        <f t="shared" si="5"/>
        <v>2</v>
      </c>
      <c r="H59" s="6">
        <f t="shared" si="6"/>
        <v>25</v>
      </c>
      <c r="I59" s="7">
        <f t="shared" si="7"/>
        <v>8</v>
      </c>
      <c r="J59" s="8">
        <f t="shared" si="8"/>
        <v>4</v>
      </c>
      <c r="K59" s="5">
        <f t="shared" si="9"/>
        <v>6.9919499999999992</v>
      </c>
      <c r="L59" s="5">
        <f t="shared" si="10"/>
        <v>6.9919499999999992</v>
      </c>
      <c r="M59" s="4"/>
      <c r="N59" s="9" t="s">
        <v>36</v>
      </c>
      <c r="O59" s="9" t="s">
        <v>36</v>
      </c>
      <c r="P59" s="9" t="s">
        <v>36</v>
      </c>
      <c r="Q59" s="9" t="s">
        <v>36</v>
      </c>
      <c r="R59" s="9" t="s">
        <v>36</v>
      </c>
      <c r="S59" s="9" t="s">
        <v>36</v>
      </c>
      <c r="T59" s="9" t="s">
        <v>36</v>
      </c>
      <c r="U59" s="9" t="s">
        <v>36</v>
      </c>
      <c r="V59" s="9" t="s">
        <v>36</v>
      </c>
      <c r="W59" s="9" t="s">
        <v>36</v>
      </c>
      <c r="X59" s="9" t="s">
        <v>36</v>
      </c>
      <c r="Y59" s="9" t="s">
        <v>36</v>
      </c>
      <c r="Z59" s="9" t="s">
        <v>36</v>
      </c>
      <c r="AA59" s="9" t="s">
        <v>36</v>
      </c>
      <c r="AB59" s="9" t="s">
        <v>36</v>
      </c>
      <c r="AC59" s="9" t="s">
        <v>36</v>
      </c>
      <c r="AD59" s="9" t="s">
        <v>36</v>
      </c>
      <c r="AE59" s="9">
        <v>6.9919499999999992</v>
      </c>
      <c r="AF59" s="9" t="s">
        <v>36</v>
      </c>
      <c r="AG59" s="9" t="s">
        <v>36</v>
      </c>
      <c r="AH59" s="9" t="s">
        <v>38</v>
      </c>
      <c r="AI59" s="9" t="s">
        <v>2</v>
      </c>
      <c r="AJ59" s="9" t="s">
        <v>36</v>
      </c>
      <c r="AK59" s="9" t="s">
        <v>36</v>
      </c>
      <c r="AL59" s="9" t="s">
        <v>36</v>
      </c>
    </row>
    <row r="60" spans="1:38" s="11" customFormat="1" x14ac:dyDescent="0.25">
      <c r="A60" s="5" t="s">
        <v>97</v>
      </c>
      <c r="B60" s="6">
        <f t="shared" si="0"/>
        <v>0</v>
      </c>
      <c r="C60" s="6">
        <f t="shared" si="1"/>
        <v>0</v>
      </c>
      <c r="D60" s="6">
        <f t="shared" si="2"/>
        <v>0</v>
      </c>
      <c r="E60" s="6">
        <f t="shared" si="3"/>
        <v>0</v>
      </c>
      <c r="F60" s="6">
        <f t="shared" si="4"/>
        <v>0</v>
      </c>
      <c r="G60" s="6">
        <f t="shared" si="5"/>
        <v>0</v>
      </c>
      <c r="H60" s="6">
        <f t="shared" si="6"/>
        <v>25</v>
      </c>
      <c r="I60" s="7">
        <f t="shared" si="7"/>
        <v>0</v>
      </c>
      <c r="J60" s="8">
        <f t="shared" si="8"/>
        <v>0</v>
      </c>
      <c r="K60" s="5" t="s">
        <v>36</v>
      </c>
      <c r="L60" s="5" t="s">
        <v>36</v>
      </c>
      <c r="M60" s="4"/>
      <c r="N60" s="9" t="s">
        <v>36</v>
      </c>
      <c r="O60" s="9" t="s">
        <v>36</v>
      </c>
      <c r="P60" s="9" t="s">
        <v>36</v>
      </c>
      <c r="Q60" s="9" t="s">
        <v>36</v>
      </c>
      <c r="R60" s="9" t="s">
        <v>36</v>
      </c>
      <c r="S60" s="9" t="s">
        <v>36</v>
      </c>
      <c r="T60" s="9" t="s">
        <v>36</v>
      </c>
      <c r="U60" s="9" t="s">
        <v>36</v>
      </c>
      <c r="V60" s="9" t="s">
        <v>36</v>
      </c>
      <c r="W60" s="9" t="s">
        <v>36</v>
      </c>
      <c r="X60" s="9" t="s">
        <v>36</v>
      </c>
      <c r="Y60" s="9" t="s">
        <v>36</v>
      </c>
      <c r="Z60" s="9" t="s">
        <v>36</v>
      </c>
      <c r="AA60" s="9" t="s">
        <v>36</v>
      </c>
      <c r="AB60" s="9" t="s">
        <v>36</v>
      </c>
      <c r="AC60" s="9" t="s">
        <v>36</v>
      </c>
      <c r="AD60" s="9" t="s">
        <v>36</v>
      </c>
      <c r="AE60" s="9" t="s">
        <v>36</v>
      </c>
      <c r="AF60" s="9" t="s">
        <v>36</v>
      </c>
      <c r="AG60" s="9" t="s">
        <v>36</v>
      </c>
      <c r="AH60" s="9" t="s">
        <v>36</v>
      </c>
      <c r="AI60" s="9" t="s">
        <v>36</v>
      </c>
      <c r="AJ60" s="9" t="s">
        <v>36</v>
      </c>
      <c r="AK60" s="9" t="s">
        <v>36</v>
      </c>
      <c r="AL60" s="9" t="s">
        <v>36</v>
      </c>
    </row>
    <row r="61" spans="1:38" s="11" customFormat="1" x14ac:dyDescent="0.25">
      <c r="A61" s="5" t="s">
        <v>98</v>
      </c>
      <c r="B61" s="6">
        <f t="shared" si="0"/>
        <v>0</v>
      </c>
      <c r="C61" s="6">
        <f t="shared" si="1"/>
        <v>0</v>
      </c>
      <c r="D61" s="6">
        <f t="shared" si="2"/>
        <v>0</v>
      </c>
      <c r="E61" s="6">
        <f t="shared" si="3"/>
        <v>0</v>
      </c>
      <c r="F61" s="6">
        <f t="shared" si="4"/>
        <v>0</v>
      </c>
      <c r="G61" s="6">
        <f t="shared" si="5"/>
        <v>0</v>
      </c>
      <c r="H61" s="6">
        <f t="shared" si="6"/>
        <v>25</v>
      </c>
      <c r="I61" s="7">
        <f t="shared" si="7"/>
        <v>0</v>
      </c>
      <c r="J61" s="8">
        <f t="shared" si="8"/>
        <v>0</v>
      </c>
      <c r="K61" s="5" t="s">
        <v>36</v>
      </c>
      <c r="L61" s="5" t="s">
        <v>36</v>
      </c>
      <c r="M61" s="4"/>
      <c r="N61" s="9" t="s">
        <v>36</v>
      </c>
      <c r="O61" s="9" t="s">
        <v>36</v>
      </c>
      <c r="P61" s="9" t="s">
        <v>36</v>
      </c>
      <c r="Q61" s="9" t="s">
        <v>36</v>
      </c>
      <c r="R61" s="9" t="s">
        <v>36</v>
      </c>
      <c r="S61" s="9" t="s">
        <v>36</v>
      </c>
      <c r="T61" s="9" t="s">
        <v>36</v>
      </c>
      <c r="U61" s="9" t="s">
        <v>36</v>
      </c>
      <c r="V61" s="9" t="s">
        <v>36</v>
      </c>
      <c r="W61" s="9" t="s">
        <v>36</v>
      </c>
      <c r="X61" s="9" t="s">
        <v>36</v>
      </c>
      <c r="Y61" s="9" t="s">
        <v>36</v>
      </c>
      <c r="Z61" s="9" t="s">
        <v>36</v>
      </c>
      <c r="AA61" s="9" t="s">
        <v>36</v>
      </c>
      <c r="AB61" s="9" t="s">
        <v>36</v>
      </c>
      <c r="AC61" s="9" t="s">
        <v>36</v>
      </c>
      <c r="AD61" s="9" t="s">
        <v>36</v>
      </c>
      <c r="AE61" s="9" t="s">
        <v>36</v>
      </c>
      <c r="AF61" s="9" t="s">
        <v>36</v>
      </c>
      <c r="AG61" s="9" t="s">
        <v>36</v>
      </c>
      <c r="AH61" s="9" t="s">
        <v>36</v>
      </c>
      <c r="AI61" s="9" t="s">
        <v>36</v>
      </c>
      <c r="AJ61" s="9" t="s">
        <v>36</v>
      </c>
      <c r="AK61" s="9" t="s">
        <v>36</v>
      </c>
      <c r="AL61" s="9" t="s">
        <v>36</v>
      </c>
    </row>
    <row r="62" spans="1:38" s="11" customFormat="1" x14ac:dyDescent="0.25">
      <c r="A62" s="5" t="s">
        <v>99</v>
      </c>
      <c r="B62" s="6">
        <f t="shared" si="0"/>
        <v>0</v>
      </c>
      <c r="C62" s="6">
        <f t="shared" si="1"/>
        <v>0</v>
      </c>
      <c r="D62" s="6">
        <f t="shared" si="2"/>
        <v>0</v>
      </c>
      <c r="E62" s="6">
        <f t="shared" si="3"/>
        <v>0</v>
      </c>
      <c r="F62" s="6">
        <f t="shared" si="4"/>
        <v>0</v>
      </c>
      <c r="G62" s="6">
        <f t="shared" si="5"/>
        <v>0</v>
      </c>
      <c r="H62" s="6">
        <f t="shared" si="6"/>
        <v>25</v>
      </c>
      <c r="I62" s="7">
        <f t="shared" si="7"/>
        <v>0</v>
      </c>
      <c r="J62" s="8">
        <f t="shared" si="8"/>
        <v>0</v>
      </c>
      <c r="K62" s="5" t="s">
        <v>36</v>
      </c>
      <c r="L62" s="5" t="s">
        <v>36</v>
      </c>
      <c r="M62" s="4"/>
      <c r="N62" s="9" t="s">
        <v>36</v>
      </c>
      <c r="O62" s="9" t="s">
        <v>36</v>
      </c>
      <c r="P62" s="9" t="s">
        <v>36</v>
      </c>
      <c r="Q62" s="9" t="s">
        <v>36</v>
      </c>
      <c r="R62" s="9" t="s">
        <v>36</v>
      </c>
      <c r="S62" s="9" t="s">
        <v>36</v>
      </c>
      <c r="T62" s="9" t="s">
        <v>36</v>
      </c>
      <c r="U62" s="9" t="s">
        <v>36</v>
      </c>
      <c r="V62" s="9" t="s">
        <v>36</v>
      </c>
      <c r="W62" s="9" t="s">
        <v>36</v>
      </c>
      <c r="X62" s="9" t="s">
        <v>36</v>
      </c>
      <c r="Y62" s="9" t="s">
        <v>36</v>
      </c>
      <c r="Z62" s="9" t="s">
        <v>36</v>
      </c>
      <c r="AA62" s="9" t="s">
        <v>36</v>
      </c>
      <c r="AB62" s="9" t="s">
        <v>36</v>
      </c>
      <c r="AC62" s="9" t="s">
        <v>36</v>
      </c>
      <c r="AD62" s="9" t="s">
        <v>36</v>
      </c>
      <c r="AE62" s="9" t="s">
        <v>36</v>
      </c>
      <c r="AF62" s="9" t="s">
        <v>36</v>
      </c>
      <c r="AG62" s="9" t="s">
        <v>36</v>
      </c>
      <c r="AH62" s="9" t="s">
        <v>36</v>
      </c>
      <c r="AI62" s="9" t="s">
        <v>36</v>
      </c>
      <c r="AJ62" s="9" t="s">
        <v>36</v>
      </c>
      <c r="AK62" s="9" t="s">
        <v>36</v>
      </c>
      <c r="AL62" s="9" t="s">
        <v>36</v>
      </c>
    </row>
    <row r="63" spans="1:38" s="11" customFormat="1" x14ac:dyDescent="0.25">
      <c r="A63" s="5" t="s">
        <v>100</v>
      </c>
      <c r="B63" s="6">
        <f t="shared" si="0"/>
        <v>0</v>
      </c>
      <c r="C63" s="6">
        <f t="shared" si="1"/>
        <v>0</v>
      </c>
      <c r="D63" s="6">
        <f t="shared" si="2"/>
        <v>0</v>
      </c>
      <c r="E63" s="6">
        <f t="shared" si="3"/>
        <v>0</v>
      </c>
      <c r="F63" s="6">
        <f t="shared" si="4"/>
        <v>0</v>
      </c>
      <c r="G63" s="6">
        <f t="shared" si="5"/>
        <v>0</v>
      </c>
      <c r="H63" s="6">
        <f t="shared" si="6"/>
        <v>25</v>
      </c>
      <c r="I63" s="7">
        <f t="shared" si="7"/>
        <v>0</v>
      </c>
      <c r="J63" s="8">
        <f t="shared" si="8"/>
        <v>0</v>
      </c>
      <c r="K63" s="5" t="s">
        <v>36</v>
      </c>
      <c r="L63" s="5" t="s">
        <v>36</v>
      </c>
      <c r="M63" s="4"/>
      <c r="N63" s="9" t="s">
        <v>36</v>
      </c>
      <c r="O63" s="9" t="s">
        <v>36</v>
      </c>
      <c r="P63" s="9" t="s">
        <v>36</v>
      </c>
      <c r="Q63" s="9" t="s">
        <v>36</v>
      </c>
      <c r="R63" s="9" t="s">
        <v>36</v>
      </c>
      <c r="S63" s="9" t="s">
        <v>36</v>
      </c>
      <c r="T63" s="9" t="s">
        <v>36</v>
      </c>
      <c r="U63" s="9" t="s">
        <v>36</v>
      </c>
      <c r="V63" s="9" t="s">
        <v>36</v>
      </c>
      <c r="W63" s="9" t="s">
        <v>36</v>
      </c>
      <c r="X63" s="9" t="s">
        <v>36</v>
      </c>
      <c r="Y63" s="9" t="s">
        <v>38</v>
      </c>
      <c r="Z63" s="9" t="s">
        <v>36</v>
      </c>
      <c r="AA63" s="9" t="s">
        <v>36</v>
      </c>
      <c r="AB63" s="9" t="s">
        <v>36</v>
      </c>
      <c r="AC63" s="9" t="s">
        <v>36</v>
      </c>
      <c r="AD63" s="9" t="s">
        <v>36</v>
      </c>
      <c r="AE63" s="9" t="s">
        <v>36</v>
      </c>
      <c r="AF63" s="9" t="s">
        <v>36</v>
      </c>
      <c r="AG63" s="9" t="s">
        <v>36</v>
      </c>
      <c r="AH63" s="9" t="s">
        <v>36</v>
      </c>
      <c r="AI63" s="9" t="s">
        <v>36</v>
      </c>
      <c r="AJ63" s="9" t="s">
        <v>36</v>
      </c>
      <c r="AK63" s="9" t="s">
        <v>36</v>
      </c>
      <c r="AL63" s="9" t="s">
        <v>36</v>
      </c>
    </row>
    <row r="64" spans="1:38" s="11" customFormat="1" x14ac:dyDescent="0.25">
      <c r="A64" s="5" t="s">
        <v>101</v>
      </c>
      <c r="B64" s="6">
        <f t="shared" si="0"/>
        <v>0</v>
      </c>
      <c r="C64" s="6">
        <f t="shared" si="1"/>
        <v>2</v>
      </c>
      <c r="D64" s="6">
        <f t="shared" si="2"/>
        <v>0</v>
      </c>
      <c r="E64" s="6">
        <f t="shared" si="3"/>
        <v>0</v>
      </c>
      <c r="F64" s="6">
        <f t="shared" si="4"/>
        <v>0</v>
      </c>
      <c r="G64" s="6">
        <f t="shared" si="5"/>
        <v>2</v>
      </c>
      <c r="H64" s="6">
        <f t="shared" si="6"/>
        <v>25</v>
      </c>
      <c r="I64" s="7">
        <f t="shared" si="7"/>
        <v>8</v>
      </c>
      <c r="J64" s="8">
        <f t="shared" si="8"/>
        <v>0</v>
      </c>
      <c r="K64" s="5" t="s">
        <v>40</v>
      </c>
      <c r="L64" s="5" t="s">
        <v>40</v>
      </c>
      <c r="M64" s="4"/>
      <c r="N64" s="9" t="s">
        <v>36</v>
      </c>
      <c r="O64" s="9" t="s">
        <v>38</v>
      </c>
      <c r="P64" s="9" t="s">
        <v>36</v>
      </c>
      <c r="Q64" s="9" t="s">
        <v>36</v>
      </c>
      <c r="R64" s="9" t="s">
        <v>2</v>
      </c>
      <c r="S64" s="9" t="s">
        <v>36</v>
      </c>
      <c r="T64" s="9" t="s">
        <v>38</v>
      </c>
      <c r="U64" s="9" t="s">
        <v>38</v>
      </c>
      <c r="V64" s="9" t="s">
        <v>36</v>
      </c>
      <c r="W64" s="9" t="s">
        <v>36</v>
      </c>
      <c r="X64" s="9" t="s">
        <v>36</v>
      </c>
      <c r="Y64" s="9" t="s">
        <v>38</v>
      </c>
      <c r="Z64" s="9" t="s">
        <v>36</v>
      </c>
      <c r="AA64" s="9" t="s">
        <v>36</v>
      </c>
      <c r="AB64" s="9" t="s">
        <v>36</v>
      </c>
      <c r="AC64" s="9" t="s">
        <v>36</v>
      </c>
      <c r="AD64" s="9" t="s">
        <v>2</v>
      </c>
      <c r="AE64" s="9" t="s">
        <v>36</v>
      </c>
      <c r="AF64" s="9" t="s">
        <v>36</v>
      </c>
      <c r="AG64" s="9" t="s">
        <v>36</v>
      </c>
      <c r="AH64" s="9" t="s">
        <v>36</v>
      </c>
      <c r="AI64" s="9" t="s">
        <v>36</v>
      </c>
      <c r="AJ64" s="9" t="s">
        <v>36</v>
      </c>
      <c r="AK64" s="9" t="s">
        <v>36</v>
      </c>
      <c r="AL64" s="9" t="s">
        <v>36</v>
      </c>
    </row>
    <row r="65" spans="1:92" s="11" customFormat="1" x14ac:dyDescent="0.25">
      <c r="A65" s="5" t="s">
        <v>102</v>
      </c>
      <c r="B65" s="6">
        <f t="shared" si="0"/>
        <v>4</v>
      </c>
      <c r="C65" s="6">
        <f t="shared" si="1"/>
        <v>2</v>
      </c>
      <c r="D65" s="6">
        <f t="shared" si="2"/>
        <v>0</v>
      </c>
      <c r="E65" s="6">
        <f t="shared" si="3"/>
        <v>2</v>
      </c>
      <c r="F65" s="6">
        <f t="shared" si="4"/>
        <v>0</v>
      </c>
      <c r="G65" s="6">
        <f t="shared" si="5"/>
        <v>8</v>
      </c>
      <c r="H65" s="6">
        <f t="shared" si="6"/>
        <v>25</v>
      </c>
      <c r="I65" s="7">
        <f t="shared" si="7"/>
        <v>32</v>
      </c>
      <c r="J65" s="8">
        <f t="shared" si="8"/>
        <v>16</v>
      </c>
      <c r="K65" s="5">
        <f t="shared" si="9"/>
        <v>10.737630265557428</v>
      </c>
      <c r="L65" s="5">
        <f t="shared" si="10"/>
        <v>23.035341649713324</v>
      </c>
      <c r="M65" s="4"/>
      <c r="N65" s="9" t="s">
        <v>2</v>
      </c>
      <c r="O65" s="9">
        <v>10.183410531114857</v>
      </c>
      <c r="P65" s="9">
        <v>23.035341649713324</v>
      </c>
      <c r="Q65" s="9" t="s">
        <v>41</v>
      </c>
      <c r="R65" s="9">
        <v>9.9115000000000002</v>
      </c>
      <c r="S65" s="9" t="s">
        <v>36</v>
      </c>
      <c r="T65" s="9" t="s">
        <v>36</v>
      </c>
      <c r="U65" s="9" t="s">
        <v>36</v>
      </c>
      <c r="V65" s="9" t="s">
        <v>36</v>
      </c>
      <c r="W65" s="9" t="s">
        <v>36</v>
      </c>
      <c r="X65" s="9" t="s">
        <v>36</v>
      </c>
      <c r="Y65" s="9" t="s">
        <v>36</v>
      </c>
      <c r="Z65" s="9" t="s">
        <v>36</v>
      </c>
      <c r="AA65" s="9" t="s">
        <v>36</v>
      </c>
      <c r="AB65" s="9" t="s">
        <v>36</v>
      </c>
      <c r="AC65" s="9" t="s">
        <v>36</v>
      </c>
      <c r="AD65" s="9" t="s">
        <v>2</v>
      </c>
      <c r="AE65" s="9">
        <v>11.29185</v>
      </c>
      <c r="AF65" s="9" t="s">
        <v>36</v>
      </c>
      <c r="AG65" s="9" t="s">
        <v>36</v>
      </c>
      <c r="AH65" s="9" t="s">
        <v>36</v>
      </c>
      <c r="AI65" s="9" t="s">
        <v>36</v>
      </c>
      <c r="AJ65" s="9" t="s">
        <v>41</v>
      </c>
      <c r="AK65" s="9" t="s">
        <v>36</v>
      </c>
      <c r="AL65" s="9" t="s">
        <v>36</v>
      </c>
    </row>
    <row r="66" spans="1:92" s="11" customFormat="1" x14ac:dyDescent="0.25">
      <c r="A66" s="5" t="s">
        <v>103</v>
      </c>
      <c r="B66" s="6">
        <f t="shared" si="0"/>
        <v>0</v>
      </c>
      <c r="C66" s="6">
        <f t="shared" si="1"/>
        <v>2</v>
      </c>
      <c r="D66" s="6">
        <f t="shared" si="2"/>
        <v>0</v>
      </c>
      <c r="E66" s="6">
        <f t="shared" si="3"/>
        <v>0</v>
      </c>
      <c r="F66" s="6">
        <f t="shared" si="4"/>
        <v>0</v>
      </c>
      <c r="G66" s="6">
        <f t="shared" si="5"/>
        <v>2</v>
      </c>
      <c r="H66" s="6">
        <f t="shared" si="6"/>
        <v>25</v>
      </c>
      <c r="I66" s="7">
        <f t="shared" si="7"/>
        <v>8</v>
      </c>
      <c r="J66" s="8">
        <f t="shared" si="8"/>
        <v>0</v>
      </c>
      <c r="K66" s="5" t="s">
        <v>40</v>
      </c>
      <c r="L66" s="5" t="s">
        <v>40</v>
      </c>
      <c r="M66" s="4"/>
      <c r="N66" s="9" t="s">
        <v>36</v>
      </c>
      <c r="O66" s="9" t="s">
        <v>36</v>
      </c>
      <c r="P66" s="9" t="s">
        <v>2</v>
      </c>
      <c r="Q66" s="9" t="s">
        <v>2</v>
      </c>
      <c r="R66" s="9" t="s">
        <v>36</v>
      </c>
      <c r="S66" s="9" t="s">
        <v>36</v>
      </c>
      <c r="T66" s="9" t="s">
        <v>36</v>
      </c>
      <c r="U66" s="9" t="s">
        <v>36</v>
      </c>
      <c r="V66" s="9" t="s">
        <v>36</v>
      </c>
      <c r="W66" s="9" t="s">
        <v>36</v>
      </c>
      <c r="X66" s="9" t="s">
        <v>36</v>
      </c>
      <c r="Y66" s="9" t="s">
        <v>36</v>
      </c>
      <c r="Z66" s="9" t="s">
        <v>36</v>
      </c>
      <c r="AA66" s="9" t="s">
        <v>36</v>
      </c>
      <c r="AB66" s="9" t="s">
        <v>36</v>
      </c>
      <c r="AC66" s="9" t="s">
        <v>36</v>
      </c>
      <c r="AD66" s="9" t="s">
        <v>36</v>
      </c>
      <c r="AE66" s="9" t="s">
        <v>36</v>
      </c>
      <c r="AF66" s="9" t="s">
        <v>36</v>
      </c>
      <c r="AG66" s="9" t="s">
        <v>36</v>
      </c>
      <c r="AH66" s="9" t="s">
        <v>36</v>
      </c>
      <c r="AI66" s="9" t="s">
        <v>36</v>
      </c>
      <c r="AJ66" s="9" t="s">
        <v>36</v>
      </c>
      <c r="AK66" s="9" t="s">
        <v>36</v>
      </c>
      <c r="AL66" s="9" t="s">
        <v>36</v>
      </c>
    </row>
    <row r="67" spans="1:92" s="11" customFormat="1" x14ac:dyDescent="0.25">
      <c r="A67" s="5" t="s">
        <v>104</v>
      </c>
      <c r="B67" s="6">
        <f t="shared" ref="B67:B130" si="11">COUNTIF(N67:AL67,"&gt;0")</f>
        <v>0</v>
      </c>
      <c r="C67" s="6">
        <f t="shared" ref="C67:C130" si="12">COUNTIF(N67:AL67, "LCMRL")</f>
        <v>0</v>
      </c>
      <c r="D67" s="6">
        <f t="shared" ref="D67:D130" si="13">COUNTIF(N67:AL67, "RL")</f>
        <v>0</v>
      </c>
      <c r="E67" s="6">
        <f t="shared" ref="E67:E130" si="14">COUNTIF(N67:AL67, "matrixenhance")</f>
        <v>0</v>
      </c>
      <c r="F67" s="6">
        <f t="shared" ref="F67:F130" si="15">COUNTIF(N67:AL67, "positive")</f>
        <v>0</v>
      </c>
      <c r="G67" s="6">
        <f t="shared" ref="G67:G130" si="16">SUM(B67:F67)</f>
        <v>0</v>
      </c>
      <c r="H67" s="6">
        <f t="shared" ref="H67:H130" si="17">COUNTA(N67:AL67)</f>
        <v>25</v>
      </c>
      <c r="I67" s="7">
        <f t="shared" ref="I67:I130" si="18">100*((B67+C67+D67+E67+F67)/H67)</f>
        <v>0</v>
      </c>
      <c r="J67" s="8">
        <f t="shared" ref="J67:J130" si="19">100*(B67/H67)</f>
        <v>0</v>
      </c>
      <c r="K67" s="5" t="s">
        <v>36</v>
      </c>
      <c r="L67" s="5" t="s">
        <v>36</v>
      </c>
      <c r="M67" s="4"/>
      <c r="N67" s="9" t="s">
        <v>36</v>
      </c>
      <c r="O67" s="9" t="s">
        <v>36</v>
      </c>
      <c r="P67" s="9" t="s">
        <v>36</v>
      </c>
      <c r="Q67" s="9" t="s">
        <v>36</v>
      </c>
      <c r="R67" s="9" t="s">
        <v>36</v>
      </c>
      <c r="S67" s="9" t="s">
        <v>36</v>
      </c>
      <c r="T67" s="9" t="s">
        <v>36</v>
      </c>
      <c r="U67" s="9" t="s">
        <v>36</v>
      </c>
      <c r="V67" s="9" t="s">
        <v>36</v>
      </c>
      <c r="W67" s="9" t="s">
        <v>36</v>
      </c>
      <c r="X67" s="9" t="s">
        <v>36</v>
      </c>
      <c r="Y67" s="9" t="s">
        <v>36</v>
      </c>
      <c r="Z67" s="9" t="s">
        <v>36</v>
      </c>
      <c r="AA67" s="9" t="s">
        <v>36</v>
      </c>
      <c r="AB67" s="9" t="s">
        <v>36</v>
      </c>
      <c r="AC67" s="9" t="s">
        <v>36</v>
      </c>
      <c r="AD67" s="9" t="s">
        <v>36</v>
      </c>
      <c r="AE67" s="9" t="s">
        <v>36</v>
      </c>
      <c r="AF67" s="9" t="s">
        <v>36</v>
      </c>
      <c r="AG67" s="9" t="s">
        <v>36</v>
      </c>
      <c r="AH67" s="9" t="s">
        <v>36</v>
      </c>
      <c r="AI67" s="9" t="s">
        <v>36</v>
      </c>
      <c r="AJ67" s="9" t="s">
        <v>36</v>
      </c>
      <c r="AK67" s="9" t="s">
        <v>36</v>
      </c>
      <c r="AL67" s="9" t="s">
        <v>36</v>
      </c>
    </row>
    <row r="68" spans="1:92" s="11" customFormat="1" x14ac:dyDescent="0.25">
      <c r="A68" s="5" t="s">
        <v>105</v>
      </c>
      <c r="B68" s="6">
        <f t="shared" si="11"/>
        <v>2</v>
      </c>
      <c r="C68" s="6">
        <f t="shared" si="12"/>
        <v>1</v>
      </c>
      <c r="D68" s="6">
        <f t="shared" si="13"/>
        <v>0</v>
      </c>
      <c r="E68" s="6">
        <f t="shared" si="14"/>
        <v>0</v>
      </c>
      <c r="F68" s="6">
        <f t="shared" si="15"/>
        <v>0</v>
      </c>
      <c r="G68" s="6">
        <f t="shared" si="16"/>
        <v>3</v>
      </c>
      <c r="H68" s="6">
        <f t="shared" si="17"/>
        <v>25</v>
      </c>
      <c r="I68" s="7">
        <f t="shared" si="18"/>
        <v>12</v>
      </c>
      <c r="J68" s="8">
        <f t="shared" si="19"/>
        <v>8</v>
      </c>
      <c r="K68" s="5">
        <f t="shared" ref="K68:K124" si="20">MEDIAN(N68:AL68)</f>
        <v>21.469634063054951</v>
      </c>
      <c r="L68" s="5">
        <f t="shared" ref="L68:L124" si="21">MAX(N68:AL68)</f>
        <v>26.298726487631956</v>
      </c>
      <c r="M68" s="4"/>
      <c r="N68" s="9" t="s">
        <v>36</v>
      </c>
      <c r="O68" s="9" t="s">
        <v>2</v>
      </c>
      <c r="P68" s="9">
        <v>16.640541638477945</v>
      </c>
      <c r="Q68" s="9">
        <v>26.298726487631956</v>
      </c>
      <c r="R68" s="9" t="s">
        <v>36</v>
      </c>
      <c r="S68" s="9" t="s">
        <v>36</v>
      </c>
      <c r="T68" s="9" t="s">
        <v>36</v>
      </c>
      <c r="U68" s="9" t="s">
        <v>36</v>
      </c>
      <c r="V68" s="9" t="s">
        <v>36</v>
      </c>
      <c r="W68" s="9" t="s">
        <v>36</v>
      </c>
      <c r="X68" s="9" t="s">
        <v>36</v>
      </c>
      <c r="Y68" s="9" t="s">
        <v>36</v>
      </c>
      <c r="Z68" s="9" t="s">
        <v>36</v>
      </c>
      <c r="AA68" s="9" t="s">
        <v>36</v>
      </c>
      <c r="AB68" s="9" t="s">
        <v>36</v>
      </c>
      <c r="AC68" s="9" t="s">
        <v>36</v>
      </c>
      <c r="AD68" s="9" t="s">
        <v>38</v>
      </c>
      <c r="AE68" s="9" t="s">
        <v>36</v>
      </c>
      <c r="AF68" s="9" t="s">
        <v>36</v>
      </c>
      <c r="AG68" s="9" t="s">
        <v>36</v>
      </c>
      <c r="AH68" s="9" t="s">
        <v>36</v>
      </c>
      <c r="AI68" s="9" t="s">
        <v>36</v>
      </c>
      <c r="AJ68" s="9" t="s">
        <v>36</v>
      </c>
      <c r="AK68" s="9" t="s">
        <v>36</v>
      </c>
      <c r="AL68" s="9" t="s">
        <v>36</v>
      </c>
    </row>
    <row r="69" spans="1:92" s="11" customFormat="1" x14ac:dyDescent="0.25">
      <c r="A69" s="5" t="s">
        <v>106</v>
      </c>
      <c r="B69" s="6">
        <f t="shared" si="11"/>
        <v>1</v>
      </c>
      <c r="C69" s="6">
        <f t="shared" si="12"/>
        <v>0</v>
      </c>
      <c r="D69" s="6">
        <f t="shared" si="13"/>
        <v>0</v>
      </c>
      <c r="E69" s="6">
        <f t="shared" si="14"/>
        <v>0</v>
      </c>
      <c r="F69" s="6">
        <f t="shared" si="15"/>
        <v>0</v>
      </c>
      <c r="G69" s="6">
        <f t="shared" si="16"/>
        <v>1</v>
      </c>
      <c r="H69" s="6">
        <f t="shared" si="17"/>
        <v>25</v>
      </c>
      <c r="I69" s="7">
        <f t="shared" si="18"/>
        <v>4</v>
      </c>
      <c r="J69" s="8">
        <f t="shared" si="19"/>
        <v>4</v>
      </c>
      <c r="K69" s="5">
        <f t="shared" si="20"/>
        <v>0.3</v>
      </c>
      <c r="L69" s="5">
        <f t="shared" si="21"/>
        <v>0.3</v>
      </c>
      <c r="M69" s="4"/>
      <c r="N69" s="12" t="s">
        <v>36</v>
      </c>
      <c r="O69" s="12" t="s">
        <v>36</v>
      </c>
      <c r="P69" s="12" t="s">
        <v>36</v>
      </c>
      <c r="Q69" s="12" t="s">
        <v>36</v>
      </c>
      <c r="R69" s="12" t="s">
        <v>36</v>
      </c>
      <c r="S69" s="12" t="s">
        <v>36</v>
      </c>
      <c r="T69" s="12" t="s">
        <v>36</v>
      </c>
      <c r="U69" s="12" t="s">
        <v>36</v>
      </c>
      <c r="V69" s="12" t="s">
        <v>36</v>
      </c>
      <c r="W69" s="12" t="s">
        <v>36</v>
      </c>
      <c r="X69" s="12" t="s">
        <v>36</v>
      </c>
      <c r="Y69" s="12" t="s">
        <v>36</v>
      </c>
      <c r="Z69" s="12" t="s">
        <v>36</v>
      </c>
      <c r="AA69" s="12" t="s">
        <v>36</v>
      </c>
      <c r="AB69" s="12" t="s">
        <v>36</v>
      </c>
      <c r="AC69" s="12" t="s">
        <v>36</v>
      </c>
      <c r="AD69" s="12">
        <v>0.3</v>
      </c>
      <c r="AE69" s="12" t="s">
        <v>36</v>
      </c>
      <c r="AF69" s="12" t="s">
        <v>36</v>
      </c>
      <c r="AG69" s="12" t="s">
        <v>36</v>
      </c>
      <c r="AH69" s="12" t="s">
        <v>36</v>
      </c>
      <c r="AI69" s="12" t="s">
        <v>36</v>
      </c>
      <c r="AJ69" s="12" t="s">
        <v>36</v>
      </c>
      <c r="AK69" s="12" t="s">
        <v>36</v>
      </c>
      <c r="AL69" s="12" t="s">
        <v>36</v>
      </c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</row>
    <row r="70" spans="1:92" s="11" customFormat="1" x14ac:dyDescent="0.25">
      <c r="A70" s="13" t="s">
        <v>107</v>
      </c>
      <c r="B70" s="6">
        <f t="shared" si="11"/>
        <v>0</v>
      </c>
      <c r="C70" s="6">
        <f t="shared" si="12"/>
        <v>0</v>
      </c>
      <c r="D70" s="6">
        <f t="shared" si="13"/>
        <v>0</v>
      </c>
      <c r="E70" s="6">
        <f t="shared" si="14"/>
        <v>0</v>
      </c>
      <c r="F70" s="6">
        <f t="shared" si="15"/>
        <v>0</v>
      </c>
      <c r="G70" s="6">
        <f t="shared" si="16"/>
        <v>0</v>
      </c>
      <c r="H70" s="6">
        <f t="shared" si="17"/>
        <v>25</v>
      </c>
      <c r="I70" s="7">
        <f t="shared" si="18"/>
        <v>0</v>
      </c>
      <c r="J70" s="8">
        <f t="shared" si="19"/>
        <v>0</v>
      </c>
      <c r="K70" s="5" t="s">
        <v>36</v>
      </c>
      <c r="L70" s="5" t="s">
        <v>36</v>
      </c>
      <c r="M70" s="4"/>
      <c r="N70" s="11" t="s">
        <v>36</v>
      </c>
      <c r="O70" s="11" t="s">
        <v>36</v>
      </c>
      <c r="P70" s="11" t="s">
        <v>36</v>
      </c>
      <c r="Q70" s="11" t="s">
        <v>36</v>
      </c>
      <c r="R70" s="11" t="s">
        <v>36</v>
      </c>
      <c r="S70" s="11" t="s">
        <v>36</v>
      </c>
      <c r="T70" s="11" t="s">
        <v>36</v>
      </c>
      <c r="U70" s="11" t="s">
        <v>36</v>
      </c>
      <c r="V70" s="11" t="s">
        <v>36</v>
      </c>
      <c r="W70" s="11" t="s">
        <v>36</v>
      </c>
      <c r="X70" s="11" t="s">
        <v>36</v>
      </c>
      <c r="Y70" s="11" t="s">
        <v>36</v>
      </c>
      <c r="Z70" s="11" t="s">
        <v>36</v>
      </c>
      <c r="AA70" s="11" t="s">
        <v>36</v>
      </c>
      <c r="AB70" s="11" t="s">
        <v>36</v>
      </c>
      <c r="AC70" s="11" t="s">
        <v>36</v>
      </c>
      <c r="AD70" s="11" t="s">
        <v>36</v>
      </c>
      <c r="AE70" s="11" t="s">
        <v>36</v>
      </c>
      <c r="AF70" s="11" t="s">
        <v>36</v>
      </c>
      <c r="AG70" s="11" t="s">
        <v>36</v>
      </c>
      <c r="AH70" s="11" t="s">
        <v>36</v>
      </c>
      <c r="AI70" s="11" t="s">
        <v>36</v>
      </c>
      <c r="AJ70" s="11" t="s">
        <v>36</v>
      </c>
      <c r="AK70" s="11" t="s">
        <v>36</v>
      </c>
      <c r="AL70" s="11" t="s">
        <v>36</v>
      </c>
    </row>
    <row r="71" spans="1:92" s="11" customFormat="1" x14ac:dyDescent="0.25">
      <c r="A71" s="13" t="s">
        <v>108</v>
      </c>
      <c r="B71" s="6">
        <f t="shared" si="11"/>
        <v>0</v>
      </c>
      <c r="C71" s="6">
        <f t="shared" si="12"/>
        <v>0</v>
      </c>
      <c r="D71" s="6">
        <f t="shared" si="13"/>
        <v>0</v>
      </c>
      <c r="E71" s="6">
        <f t="shared" si="14"/>
        <v>0</v>
      </c>
      <c r="F71" s="6">
        <f t="shared" si="15"/>
        <v>0</v>
      </c>
      <c r="G71" s="6">
        <f t="shared" si="16"/>
        <v>0</v>
      </c>
      <c r="H71" s="6">
        <f t="shared" si="17"/>
        <v>25</v>
      </c>
      <c r="I71" s="7">
        <f t="shared" si="18"/>
        <v>0</v>
      </c>
      <c r="J71" s="8">
        <f t="shared" si="19"/>
        <v>0</v>
      </c>
      <c r="K71" s="5" t="s">
        <v>36</v>
      </c>
      <c r="L71" s="5" t="s">
        <v>36</v>
      </c>
      <c r="M71" s="4"/>
      <c r="N71" s="11" t="s">
        <v>36</v>
      </c>
      <c r="O71" s="11" t="s">
        <v>36</v>
      </c>
      <c r="P71" s="11" t="s">
        <v>36</v>
      </c>
      <c r="Q71" s="11" t="s">
        <v>36</v>
      </c>
      <c r="R71" s="11" t="s">
        <v>36</v>
      </c>
      <c r="S71" s="11" t="s">
        <v>36</v>
      </c>
      <c r="T71" s="11" t="s">
        <v>36</v>
      </c>
      <c r="U71" s="11" t="s">
        <v>36</v>
      </c>
      <c r="V71" s="11" t="s">
        <v>36</v>
      </c>
      <c r="W71" s="11" t="s">
        <v>36</v>
      </c>
      <c r="X71" s="11" t="s">
        <v>36</v>
      </c>
      <c r="Y71" s="11" t="s">
        <v>36</v>
      </c>
      <c r="Z71" s="11" t="s">
        <v>36</v>
      </c>
      <c r="AA71" s="11" t="s">
        <v>36</v>
      </c>
      <c r="AB71" s="11" t="s">
        <v>36</v>
      </c>
      <c r="AC71" s="11" t="s">
        <v>36</v>
      </c>
      <c r="AD71" s="11" t="s">
        <v>36</v>
      </c>
      <c r="AE71" s="11" t="s">
        <v>36</v>
      </c>
      <c r="AF71" s="11" t="s">
        <v>36</v>
      </c>
      <c r="AG71" s="11" t="s">
        <v>36</v>
      </c>
      <c r="AH71" s="11" t="s">
        <v>36</v>
      </c>
      <c r="AI71" s="11" t="s">
        <v>36</v>
      </c>
      <c r="AJ71" s="11" t="s">
        <v>36</v>
      </c>
      <c r="AK71" s="11" t="s">
        <v>36</v>
      </c>
      <c r="AL71" s="11" t="s">
        <v>36</v>
      </c>
    </row>
    <row r="72" spans="1:92" s="11" customFormat="1" x14ac:dyDescent="0.25">
      <c r="A72" s="13" t="s">
        <v>109</v>
      </c>
      <c r="B72" s="6">
        <f t="shared" si="11"/>
        <v>1</v>
      </c>
      <c r="C72" s="6">
        <f t="shared" si="12"/>
        <v>0</v>
      </c>
      <c r="D72" s="6">
        <f t="shared" si="13"/>
        <v>0</v>
      </c>
      <c r="E72" s="6">
        <f t="shared" si="14"/>
        <v>0</v>
      </c>
      <c r="F72" s="6">
        <f t="shared" si="15"/>
        <v>0</v>
      </c>
      <c r="G72" s="6">
        <f t="shared" si="16"/>
        <v>1</v>
      </c>
      <c r="H72" s="6">
        <f t="shared" si="17"/>
        <v>25</v>
      </c>
      <c r="I72" s="7">
        <f t="shared" si="18"/>
        <v>4</v>
      </c>
      <c r="J72" s="8">
        <f t="shared" si="19"/>
        <v>4</v>
      </c>
      <c r="K72" s="5">
        <f t="shared" si="20"/>
        <v>12.1</v>
      </c>
      <c r="L72" s="5">
        <f t="shared" si="21"/>
        <v>12.1</v>
      </c>
      <c r="M72" s="4"/>
      <c r="N72" s="11" t="s">
        <v>36</v>
      </c>
      <c r="O72" s="11" t="s">
        <v>36</v>
      </c>
      <c r="P72" s="11" t="s">
        <v>36</v>
      </c>
      <c r="Q72" s="11" t="s">
        <v>36</v>
      </c>
      <c r="R72" s="11" t="s">
        <v>36</v>
      </c>
      <c r="S72" s="11" t="s">
        <v>36</v>
      </c>
      <c r="T72" s="11" t="s">
        <v>36</v>
      </c>
      <c r="U72" s="11" t="s">
        <v>36</v>
      </c>
      <c r="V72" s="11" t="s">
        <v>36</v>
      </c>
      <c r="W72" s="11" t="s">
        <v>36</v>
      </c>
      <c r="X72" s="11" t="s">
        <v>36</v>
      </c>
      <c r="Y72" s="11" t="s">
        <v>36</v>
      </c>
      <c r="Z72" s="11" t="s">
        <v>36</v>
      </c>
      <c r="AA72" s="11" t="s">
        <v>36</v>
      </c>
      <c r="AB72" s="11" t="s">
        <v>36</v>
      </c>
      <c r="AC72" s="11" t="s">
        <v>36</v>
      </c>
      <c r="AD72" s="11">
        <v>12.1</v>
      </c>
      <c r="AE72" s="11" t="s">
        <v>36</v>
      </c>
      <c r="AF72" s="11" t="s">
        <v>36</v>
      </c>
      <c r="AG72" s="11" t="s">
        <v>36</v>
      </c>
      <c r="AH72" s="11" t="s">
        <v>36</v>
      </c>
      <c r="AI72" s="11" t="s">
        <v>36</v>
      </c>
      <c r="AJ72" s="11" t="s">
        <v>36</v>
      </c>
      <c r="AK72" s="11" t="s">
        <v>36</v>
      </c>
      <c r="AL72" s="11" t="s">
        <v>36</v>
      </c>
    </row>
    <row r="73" spans="1:92" s="11" customFormat="1" x14ac:dyDescent="0.25">
      <c r="A73" s="13" t="s">
        <v>110</v>
      </c>
      <c r="B73" s="6">
        <f t="shared" si="11"/>
        <v>0</v>
      </c>
      <c r="C73" s="6">
        <f t="shared" si="12"/>
        <v>0</v>
      </c>
      <c r="D73" s="6">
        <f t="shared" si="13"/>
        <v>0</v>
      </c>
      <c r="E73" s="6">
        <f t="shared" si="14"/>
        <v>0</v>
      </c>
      <c r="F73" s="6">
        <f t="shared" si="15"/>
        <v>0</v>
      </c>
      <c r="G73" s="6">
        <f t="shared" si="16"/>
        <v>0</v>
      </c>
      <c r="H73" s="6">
        <f t="shared" si="17"/>
        <v>25</v>
      </c>
      <c r="I73" s="7">
        <f t="shared" si="18"/>
        <v>0</v>
      </c>
      <c r="J73" s="8">
        <f t="shared" si="19"/>
        <v>0</v>
      </c>
      <c r="K73" s="5" t="s">
        <v>36</v>
      </c>
      <c r="L73" s="5" t="s">
        <v>36</v>
      </c>
      <c r="M73" s="4"/>
      <c r="N73" s="11" t="s">
        <v>36</v>
      </c>
      <c r="O73" s="11" t="s">
        <v>36</v>
      </c>
      <c r="P73" s="11" t="s">
        <v>36</v>
      </c>
      <c r="Q73" s="11" t="s">
        <v>36</v>
      </c>
      <c r="R73" s="11" t="s">
        <v>36</v>
      </c>
      <c r="S73" s="11" t="s">
        <v>36</v>
      </c>
      <c r="T73" s="11" t="s">
        <v>36</v>
      </c>
      <c r="U73" s="11" t="s">
        <v>36</v>
      </c>
      <c r="V73" s="11" t="s">
        <v>36</v>
      </c>
      <c r="W73" s="11" t="s">
        <v>36</v>
      </c>
      <c r="X73" s="11" t="s">
        <v>36</v>
      </c>
      <c r="Y73" s="11" t="s">
        <v>36</v>
      </c>
      <c r="Z73" s="11" t="s">
        <v>36</v>
      </c>
      <c r="AA73" s="11" t="s">
        <v>36</v>
      </c>
      <c r="AB73" s="11" t="s">
        <v>36</v>
      </c>
      <c r="AC73" s="11" t="s">
        <v>36</v>
      </c>
      <c r="AD73" s="11" t="s">
        <v>36</v>
      </c>
      <c r="AE73" s="11" t="s">
        <v>36</v>
      </c>
      <c r="AF73" s="11" t="s">
        <v>36</v>
      </c>
      <c r="AG73" s="11" t="s">
        <v>36</v>
      </c>
      <c r="AH73" s="11" t="s">
        <v>36</v>
      </c>
      <c r="AI73" s="11" t="s">
        <v>36</v>
      </c>
      <c r="AJ73" s="11" t="s">
        <v>36</v>
      </c>
      <c r="AK73" s="11" t="s">
        <v>36</v>
      </c>
      <c r="AL73" s="11" t="s">
        <v>36</v>
      </c>
    </row>
    <row r="74" spans="1:92" s="11" customFormat="1" x14ac:dyDescent="0.25">
      <c r="A74" s="13" t="s">
        <v>111</v>
      </c>
      <c r="B74" s="6">
        <f t="shared" si="11"/>
        <v>0</v>
      </c>
      <c r="C74" s="6">
        <f t="shared" si="12"/>
        <v>0</v>
      </c>
      <c r="D74" s="6">
        <f t="shared" si="13"/>
        <v>0</v>
      </c>
      <c r="E74" s="6">
        <f t="shared" si="14"/>
        <v>0</v>
      </c>
      <c r="F74" s="6">
        <f t="shared" si="15"/>
        <v>0</v>
      </c>
      <c r="G74" s="6">
        <f t="shared" si="16"/>
        <v>0</v>
      </c>
      <c r="H74" s="6">
        <f t="shared" si="17"/>
        <v>25</v>
      </c>
      <c r="I74" s="7">
        <f t="shared" si="18"/>
        <v>0</v>
      </c>
      <c r="J74" s="8">
        <f t="shared" si="19"/>
        <v>0</v>
      </c>
      <c r="K74" s="5" t="s">
        <v>36</v>
      </c>
      <c r="L74" s="5" t="s">
        <v>36</v>
      </c>
      <c r="M74" s="4"/>
      <c r="N74" s="11" t="s">
        <v>36</v>
      </c>
      <c r="O74" s="11" t="s">
        <v>36</v>
      </c>
      <c r="P74" s="11" t="s">
        <v>36</v>
      </c>
      <c r="Q74" s="11" t="s">
        <v>36</v>
      </c>
      <c r="R74" s="11" t="s">
        <v>36</v>
      </c>
      <c r="S74" s="11" t="s">
        <v>36</v>
      </c>
      <c r="T74" s="11" t="s">
        <v>36</v>
      </c>
      <c r="U74" s="11" t="s">
        <v>36</v>
      </c>
      <c r="V74" s="11" t="s">
        <v>36</v>
      </c>
      <c r="W74" s="11" t="s">
        <v>36</v>
      </c>
      <c r="X74" s="11" t="s">
        <v>36</v>
      </c>
      <c r="Y74" s="11" t="s">
        <v>36</v>
      </c>
      <c r="Z74" s="11" t="s">
        <v>36</v>
      </c>
      <c r="AA74" s="11" t="s">
        <v>36</v>
      </c>
      <c r="AB74" s="11" t="s">
        <v>36</v>
      </c>
      <c r="AC74" s="11" t="s">
        <v>36</v>
      </c>
      <c r="AD74" s="11" t="s">
        <v>36</v>
      </c>
      <c r="AE74" s="11" t="s">
        <v>36</v>
      </c>
      <c r="AF74" s="11" t="s">
        <v>36</v>
      </c>
      <c r="AG74" s="11" t="s">
        <v>36</v>
      </c>
      <c r="AH74" s="11" t="s">
        <v>36</v>
      </c>
      <c r="AI74" s="11" t="s">
        <v>36</v>
      </c>
      <c r="AJ74" s="11" t="s">
        <v>36</v>
      </c>
      <c r="AK74" s="11" t="s">
        <v>36</v>
      </c>
      <c r="AL74" s="11" t="s">
        <v>36</v>
      </c>
    </row>
    <row r="75" spans="1:92" s="11" customFormat="1" x14ac:dyDescent="0.25">
      <c r="A75" s="13" t="s">
        <v>112</v>
      </c>
      <c r="B75" s="6">
        <f t="shared" si="11"/>
        <v>1</v>
      </c>
      <c r="C75" s="6">
        <f t="shared" si="12"/>
        <v>5</v>
      </c>
      <c r="D75" s="6">
        <f t="shared" si="13"/>
        <v>0</v>
      </c>
      <c r="E75" s="6">
        <f t="shared" si="14"/>
        <v>1</v>
      </c>
      <c r="F75" s="6">
        <f t="shared" si="15"/>
        <v>0</v>
      </c>
      <c r="G75" s="6">
        <f t="shared" si="16"/>
        <v>7</v>
      </c>
      <c r="H75" s="6">
        <f t="shared" si="17"/>
        <v>25</v>
      </c>
      <c r="I75" s="7">
        <f t="shared" si="18"/>
        <v>28.000000000000004</v>
      </c>
      <c r="J75" s="8">
        <f t="shared" si="19"/>
        <v>4</v>
      </c>
      <c r="K75" s="5">
        <f t="shared" si="20"/>
        <v>29.8</v>
      </c>
      <c r="L75" s="5">
        <f t="shared" si="21"/>
        <v>29.8</v>
      </c>
      <c r="M75" s="4"/>
      <c r="N75" s="11" t="s">
        <v>2</v>
      </c>
      <c r="O75" s="11" t="s">
        <v>36</v>
      </c>
      <c r="P75" s="9" t="s">
        <v>41</v>
      </c>
      <c r="Q75" s="11">
        <v>29.8</v>
      </c>
      <c r="R75" s="11" t="s">
        <v>36</v>
      </c>
      <c r="S75" s="11" t="s">
        <v>113</v>
      </c>
      <c r="T75" s="11" t="s">
        <v>36</v>
      </c>
      <c r="U75" s="11" t="s">
        <v>36</v>
      </c>
      <c r="V75" s="11" t="s">
        <v>36</v>
      </c>
      <c r="W75" s="11" t="s">
        <v>36</v>
      </c>
      <c r="X75" s="11" t="s">
        <v>36</v>
      </c>
      <c r="Y75" s="11" t="s">
        <v>36</v>
      </c>
      <c r="Z75" s="11" t="s">
        <v>36</v>
      </c>
      <c r="AA75" s="11" t="s">
        <v>36</v>
      </c>
      <c r="AB75" s="11" t="s">
        <v>36</v>
      </c>
      <c r="AC75" s="11" t="s">
        <v>36</v>
      </c>
      <c r="AD75" s="11" t="s">
        <v>36</v>
      </c>
      <c r="AE75" s="11" t="s">
        <v>2</v>
      </c>
      <c r="AF75" s="11" t="s">
        <v>36</v>
      </c>
      <c r="AG75" s="11" t="s">
        <v>36</v>
      </c>
      <c r="AH75" s="11" t="s">
        <v>36</v>
      </c>
      <c r="AI75" s="11" t="s">
        <v>2</v>
      </c>
      <c r="AJ75" s="11" t="s">
        <v>2</v>
      </c>
      <c r="AK75" s="11" t="s">
        <v>2</v>
      </c>
      <c r="AL75" s="11" t="s">
        <v>36</v>
      </c>
    </row>
    <row r="76" spans="1:92" s="11" customFormat="1" x14ac:dyDescent="0.25">
      <c r="A76" s="13" t="s">
        <v>114</v>
      </c>
      <c r="B76" s="6">
        <f t="shared" si="11"/>
        <v>0</v>
      </c>
      <c r="C76" s="6">
        <f t="shared" si="12"/>
        <v>0</v>
      </c>
      <c r="D76" s="6">
        <f t="shared" si="13"/>
        <v>0</v>
      </c>
      <c r="E76" s="6">
        <f t="shared" si="14"/>
        <v>0</v>
      </c>
      <c r="F76" s="6">
        <f t="shared" si="15"/>
        <v>0</v>
      </c>
      <c r="G76" s="6">
        <f t="shared" si="16"/>
        <v>0</v>
      </c>
      <c r="H76" s="6">
        <f t="shared" si="17"/>
        <v>25</v>
      </c>
      <c r="I76" s="7">
        <f t="shared" si="18"/>
        <v>0</v>
      </c>
      <c r="J76" s="8">
        <f t="shared" si="19"/>
        <v>0</v>
      </c>
      <c r="K76" s="5" t="s">
        <v>36</v>
      </c>
      <c r="L76" s="5" t="s">
        <v>36</v>
      </c>
      <c r="M76" s="4"/>
      <c r="N76" s="11" t="s">
        <v>36</v>
      </c>
      <c r="O76" s="11" t="s">
        <v>36</v>
      </c>
      <c r="P76" s="11" t="s">
        <v>36</v>
      </c>
      <c r="Q76" s="11" t="s">
        <v>36</v>
      </c>
      <c r="R76" s="11" t="s">
        <v>36</v>
      </c>
      <c r="S76" s="11" t="s">
        <v>36</v>
      </c>
      <c r="T76" s="11" t="s">
        <v>36</v>
      </c>
      <c r="U76" s="11" t="s">
        <v>36</v>
      </c>
      <c r="V76" s="11" t="s">
        <v>36</v>
      </c>
      <c r="W76" s="11" t="s">
        <v>36</v>
      </c>
      <c r="X76" s="11" t="s">
        <v>36</v>
      </c>
      <c r="Y76" s="11" t="s">
        <v>36</v>
      </c>
      <c r="Z76" s="11" t="s">
        <v>36</v>
      </c>
      <c r="AA76" s="11" t="s">
        <v>36</v>
      </c>
      <c r="AB76" s="11" t="s">
        <v>36</v>
      </c>
      <c r="AC76" s="11" t="s">
        <v>36</v>
      </c>
      <c r="AD76" s="11" t="s">
        <v>36</v>
      </c>
      <c r="AE76" s="11" t="s">
        <v>36</v>
      </c>
      <c r="AF76" s="11" t="s">
        <v>36</v>
      </c>
      <c r="AG76" s="11" t="s">
        <v>36</v>
      </c>
      <c r="AH76" s="11" t="s">
        <v>36</v>
      </c>
      <c r="AI76" s="11" t="s">
        <v>36</v>
      </c>
      <c r="AJ76" s="11" t="s">
        <v>36</v>
      </c>
      <c r="AK76" s="11" t="s">
        <v>36</v>
      </c>
      <c r="AL76" s="11" t="s">
        <v>36</v>
      </c>
    </row>
    <row r="77" spans="1:92" s="11" customFormat="1" x14ac:dyDescent="0.25">
      <c r="A77" s="13" t="s">
        <v>115</v>
      </c>
      <c r="B77" s="6">
        <f t="shared" si="11"/>
        <v>0</v>
      </c>
      <c r="C77" s="6">
        <f t="shared" si="12"/>
        <v>0</v>
      </c>
      <c r="D77" s="6">
        <f t="shared" si="13"/>
        <v>0</v>
      </c>
      <c r="E77" s="6">
        <f t="shared" si="14"/>
        <v>0</v>
      </c>
      <c r="F77" s="6">
        <f t="shared" si="15"/>
        <v>0</v>
      </c>
      <c r="G77" s="6">
        <f t="shared" si="16"/>
        <v>0</v>
      </c>
      <c r="H77" s="6">
        <f t="shared" si="17"/>
        <v>25</v>
      </c>
      <c r="I77" s="7">
        <f t="shared" si="18"/>
        <v>0</v>
      </c>
      <c r="J77" s="8">
        <f t="shared" si="19"/>
        <v>0</v>
      </c>
      <c r="K77" s="5" t="s">
        <v>36</v>
      </c>
      <c r="L77" s="5" t="s">
        <v>36</v>
      </c>
      <c r="M77" s="4"/>
      <c r="N77" s="11" t="s">
        <v>36</v>
      </c>
      <c r="O77" s="11" t="s">
        <v>36</v>
      </c>
      <c r="P77" s="11" t="s">
        <v>36</v>
      </c>
      <c r="Q77" s="11" t="s">
        <v>36</v>
      </c>
      <c r="R77" s="11" t="s">
        <v>36</v>
      </c>
      <c r="S77" s="11" t="s">
        <v>36</v>
      </c>
      <c r="T77" s="11" t="s">
        <v>36</v>
      </c>
      <c r="U77" s="11" t="s">
        <v>36</v>
      </c>
      <c r="V77" s="11" t="s">
        <v>36</v>
      </c>
      <c r="W77" s="11" t="s">
        <v>36</v>
      </c>
      <c r="X77" s="11" t="s">
        <v>36</v>
      </c>
      <c r="Y77" s="11" t="s">
        <v>36</v>
      </c>
      <c r="Z77" s="11" t="s">
        <v>36</v>
      </c>
      <c r="AA77" s="11" t="s">
        <v>36</v>
      </c>
      <c r="AB77" s="11" t="s">
        <v>36</v>
      </c>
      <c r="AC77" s="11" t="s">
        <v>36</v>
      </c>
      <c r="AD77" s="11" t="s">
        <v>36</v>
      </c>
      <c r="AE77" s="11" t="s">
        <v>36</v>
      </c>
      <c r="AF77" s="11" t="s">
        <v>36</v>
      </c>
      <c r="AG77" s="11" t="s">
        <v>36</v>
      </c>
      <c r="AH77" s="11" t="s">
        <v>36</v>
      </c>
      <c r="AI77" s="11" t="s">
        <v>36</v>
      </c>
      <c r="AJ77" s="11" t="s">
        <v>36</v>
      </c>
      <c r="AK77" s="11" t="s">
        <v>36</v>
      </c>
      <c r="AL77" s="11" t="s">
        <v>36</v>
      </c>
    </row>
    <row r="78" spans="1:92" s="11" customFormat="1" x14ac:dyDescent="0.25">
      <c r="A78" s="13" t="s">
        <v>116</v>
      </c>
      <c r="B78" s="6">
        <f t="shared" si="11"/>
        <v>7</v>
      </c>
      <c r="C78" s="6">
        <f t="shared" si="12"/>
        <v>7</v>
      </c>
      <c r="D78" s="6">
        <f t="shared" si="13"/>
        <v>0</v>
      </c>
      <c r="E78" s="6">
        <f t="shared" si="14"/>
        <v>0</v>
      </c>
      <c r="F78" s="6">
        <f t="shared" si="15"/>
        <v>0</v>
      </c>
      <c r="G78" s="6">
        <f t="shared" si="16"/>
        <v>14</v>
      </c>
      <c r="H78" s="6">
        <f t="shared" si="17"/>
        <v>25</v>
      </c>
      <c r="I78" s="7">
        <f t="shared" si="18"/>
        <v>56.000000000000007</v>
      </c>
      <c r="J78" s="8">
        <f t="shared" si="19"/>
        <v>28.000000000000004</v>
      </c>
      <c r="K78" s="5">
        <f t="shared" si="20"/>
        <v>15.9</v>
      </c>
      <c r="L78" s="5">
        <f t="shared" si="21"/>
        <v>35.700000000000003</v>
      </c>
      <c r="M78" s="4"/>
      <c r="N78" s="11" t="s">
        <v>2</v>
      </c>
      <c r="O78" s="11">
        <v>11.4</v>
      </c>
      <c r="P78" s="11">
        <v>21</v>
      </c>
      <c r="Q78" s="11">
        <v>35.700000000000003</v>
      </c>
      <c r="R78" s="11">
        <v>9.1</v>
      </c>
      <c r="S78" s="11" t="s">
        <v>36</v>
      </c>
      <c r="T78" s="11" t="s">
        <v>36</v>
      </c>
      <c r="U78" s="11" t="s">
        <v>2</v>
      </c>
      <c r="V78" s="11" t="s">
        <v>36</v>
      </c>
      <c r="W78" s="11" t="s">
        <v>36</v>
      </c>
      <c r="X78" s="11" t="s">
        <v>36</v>
      </c>
      <c r="Y78" s="11" t="s">
        <v>36</v>
      </c>
      <c r="Z78" s="11" t="s">
        <v>36</v>
      </c>
      <c r="AA78" s="11">
        <v>12.9</v>
      </c>
      <c r="AB78" s="11" t="s">
        <v>36</v>
      </c>
      <c r="AC78" s="11" t="s">
        <v>2</v>
      </c>
      <c r="AD78" s="11" t="s">
        <v>2</v>
      </c>
      <c r="AE78" s="11">
        <v>15.9</v>
      </c>
      <c r="AF78" s="11" t="s">
        <v>2</v>
      </c>
      <c r="AG78" s="11" t="s">
        <v>36</v>
      </c>
      <c r="AH78" s="11" t="s">
        <v>2</v>
      </c>
      <c r="AI78" s="11" t="s">
        <v>36</v>
      </c>
      <c r="AJ78" s="11">
        <v>18.7</v>
      </c>
      <c r="AK78" s="11" t="s">
        <v>2</v>
      </c>
      <c r="AL78" s="11" t="s">
        <v>36</v>
      </c>
    </row>
    <row r="79" spans="1:92" s="11" customFormat="1" x14ac:dyDescent="0.25">
      <c r="A79" s="13" t="s">
        <v>117</v>
      </c>
      <c r="B79" s="6">
        <f t="shared" si="11"/>
        <v>0</v>
      </c>
      <c r="C79" s="6">
        <f t="shared" si="12"/>
        <v>0</v>
      </c>
      <c r="D79" s="6">
        <f t="shared" si="13"/>
        <v>0</v>
      </c>
      <c r="E79" s="6">
        <f t="shared" si="14"/>
        <v>0</v>
      </c>
      <c r="F79" s="6">
        <f t="shared" si="15"/>
        <v>0</v>
      </c>
      <c r="G79" s="6">
        <f t="shared" si="16"/>
        <v>0</v>
      </c>
      <c r="H79" s="6">
        <f t="shared" si="17"/>
        <v>25</v>
      </c>
      <c r="I79" s="7">
        <f t="shared" si="18"/>
        <v>0</v>
      </c>
      <c r="J79" s="8">
        <f t="shared" si="19"/>
        <v>0</v>
      </c>
      <c r="K79" s="5" t="s">
        <v>36</v>
      </c>
      <c r="L79" s="5" t="s">
        <v>36</v>
      </c>
      <c r="M79" s="4"/>
      <c r="N79" s="11" t="s">
        <v>36</v>
      </c>
      <c r="O79" s="11" t="s">
        <v>36</v>
      </c>
      <c r="P79" s="11" t="s">
        <v>36</v>
      </c>
      <c r="Q79" s="11" t="s">
        <v>36</v>
      </c>
      <c r="R79" s="11" t="s">
        <v>36</v>
      </c>
      <c r="S79" s="11" t="s">
        <v>36</v>
      </c>
      <c r="T79" s="11" t="s">
        <v>36</v>
      </c>
      <c r="U79" s="11" t="s">
        <v>36</v>
      </c>
      <c r="V79" s="11" t="s">
        <v>36</v>
      </c>
      <c r="W79" s="11" t="s">
        <v>36</v>
      </c>
      <c r="X79" s="11" t="s">
        <v>36</v>
      </c>
      <c r="Y79" s="11" t="s">
        <v>36</v>
      </c>
      <c r="Z79" s="11" t="s">
        <v>36</v>
      </c>
      <c r="AA79" s="11" t="s">
        <v>36</v>
      </c>
      <c r="AB79" s="11" t="s">
        <v>36</v>
      </c>
      <c r="AC79" s="11" t="s">
        <v>36</v>
      </c>
      <c r="AD79" s="11" t="s">
        <v>36</v>
      </c>
      <c r="AE79" s="11" t="s">
        <v>36</v>
      </c>
      <c r="AF79" s="11" t="s">
        <v>36</v>
      </c>
      <c r="AG79" s="11" t="s">
        <v>36</v>
      </c>
      <c r="AH79" s="11" t="s">
        <v>36</v>
      </c>
      <c r="AI79" s="11" t="s">
        <v>36</v>
      </c>
      <c r="AJ79" s="11" t="s">
        <v>36</v>
      </c>
      <c r="AK79" s="11" t="s">
        <v>36</v>
      </c>
      <c r="AL79" s="11" t="s">
        <v>36</v>
      </c>
    </row>
    <row r="80" spans="1:92" s="11" customFormat="1" x14ac:dyDescent="0.25">
      <c r="A80" s="14" t="s">
        <v>118</v>
      </c>
      <c r="B80" s="6">
        <f t="shared" si="11"/>
        <v>2</v>
      </c>
      <c r="C80" s="6">
        <f t="shared" si="12"/>
        <v>0</v>
      </c>
      <c r="D80" s="6">
        <f t="shared" si="13"/>
        <v>0</v>
      </c>
      <c r="E80" s="6">
        <f t="shared" si="14"/>
        <v>0</v>
      </c>
      <c r="F80" s="6">
        <f t="shared" si="15"/>
        <v>0</v>
      </c>
      <c r="G80" s="6">
        <f t="shared" si="16"/>
        <v>2</v>
      </c>
      <c r="H80" s="6">
        <f t="shared" si="17"/>
        <v>25</v>
      </c>
      <c r="I80" s="7">
        <f t="shared" si="18"/>
        <v>8</v>
      </c>
      <c r="J80" s="8">
        <f t="shared" si="19"/>
        <v>8</v>
      </c>
      <c r="K80" s="5">
        <f t="shared" si="20"/>
        <v>5.4</v>
      </c>
      <c r="L80" s="5">
        <f t="shared" si="21"/>
        <v>6</v>
      </c>
      <c r="M80" s="4"/>
      <c r="N80" s="11" t="s">
        <v>36</v>
      </c>
      <c r="O80" s="11" t="s">
        <v>36</v>
      </c>
      <c r="P80" s="11">
        <v>4.8</v>
      </c>
      <c r="Q80" s="11" t="s">
        <v>36</v>
      </c>
      <c r="R80" s="11" t="s">
        <v>36</v>
      </c>
      <c r="S80" s="11" t="s">
        <v>36</v>
      </c>
      <c r="T80" s="11" t="s">
        <v>36</v>
      </c>
      <c r="U80" s="11" t="s">
        <v>36</v>
      </c>
      <c r="V80" s="11" t="s">
        <v>113</v>
      </c>
      <c r="W80" s="11" t="s">
        <v>119</v>
      </c>
      <c r="X80" s="11" t="s">
        <v>113</v>
      </c>
      <c r="Y80" s="11" t="s">
        <v>119</v>
      </c>
      <c r="Z80" s="11" t="s">
        <v>113</v>
      </c>
      <c r="AA80" s="11" t="s">
        <v>36</v>
      </c>
      <c r="AB80" s="11" t="s">
        <v>36</v>
      </c>
      <c r="AC80" s="11" t="s">
        <v>36</v>
      </c>
      <c r="AD80" s="11" t="s">
        <v>36</v>
      </c>
      <c r="AE80" s="11" t="s">
        <v>119</v>
      </c>
      <c r="AF80" s="11" t="s">
        <v>119</v>
      </c>
      <c r="AG80" s="11" t="s">
        <v>119</v>
      </c>
      <c r="AH80" s="11" t="s">
        <v>36</v>
      </c>
      <c r="AI80" s="11" t="s">
        <v>119</v>
      </c>
      <c r="AJ80" s="11">
        <v>6</v>
      </c>
      <c r="AK80" s="11" t="s">
        <v>36</v>
      </c>
      <c r="AL80" s="11" t="s">
        <v>113</v>
      </c>
    </row>
    <row r="81" spans="1:38" s="11" customFormat="1" x14ac:dyDescent="0.25">
      <c r="A81" s="13" t="s">
        <v>120</v>
      </c>
      <c r="B81" s="6">
        <f t="shared" si="11"/>
        <v>0</v>
      </c>
      <c r="C81" s="6">
        <f t="shared" si="12"/>
        <v>0</v>
      </c>
      <c r="D81" s="6">
        <f t="shared" si="13"/>
        <v>0</v>
      </c>
      <c r="E81" s="6">
        <f t="shared" si="14"/>
        <v>0</v>
      </c>
      <c r="F81" s="6">
        <f t="shared" si="15"/>
        <v>0</v>
      </c>
      <c r="G81" s="6">
        <f t="shared" si="16"/>
        <v>0</v>
      </c>
      <c r="H81" s="6">
        <f t="shared" si="17"/>
        <v>25</v>
      </c>
      <c r="I81" s="7">
        <f t="shared" si="18"/>
        <v>0</v>
      </c>
      <c r="J81" s="8">
        <f t="shared" si="19"/>
        <v>0</v>
      </c>
      <c r="K81" s="5" t="s">
        <v>36</v>
      </c>
      <c r="L81" s="5" t="s">
        <v>36</v>
      </c>
      <c r="M81" s="4"/>
      <c r="N81" s="11" t="s">
        <v>36</v>
      </c>
      <c r="O81" s="11" t="s">
        <v>36</v>
      </c>
      <c r="P81" s="11" t="s">
        <v>36</v>
      </c>
      <c r="Q81" s="11" t="s">
        <v>36</v>
      </c>
      <c r="R81" s="11" t="s">
        <v>36</v>
      </c>
      <c r="S81" s="11" t="s">
        <v>36</v>
      </c>
      <c r="T81" s="11" t="s">
        <v>36</v>
      </c>
      <c r="U81" s="11" t="s">
        <v>36</v>
      </c>
      <c r="V81" s="11" t="s">
        <v>36</v>
      </c>
      <c r="W81" s="11" t="s">
        <v>36</v>
      </c>
      <c r="X81" s="11" t="s">
        <v>36</v>
      </c>
      <c r="Y81" s="11" t="s">
        <v>36</v>
      </c>
      <c r="Z81" s="11" t="s">
        <v>36</v>
      </c>
      <c r="AA81" s="11" t="s">
        <v>36</v>
      </c>
      <c r="AB81" s="11" t="s">
        <v>36</v>
      </c>
      <c r="AC81" s="11" t="s">
        <v>36</v>
      </c>
      <c r="AD81" s="11" t="s">
        <v>36</v>
      </c>
      <c r="AE81" s="11" t="s">
        <v>36</v>
      </c>
      <c r="AF81" s="11" t="s">
        <v>36</v>
      </c>
      <c r="AG81" s="11" t="s">
        <v>36</v>
      </c>
      <c r="AH81" s="11" t="s">
        <v>36</v>
      </c>
      <c r="AI81" s="11" t="s">
        <v>36</v>
      </c>
      <c r="AJ81" s="11" t="s">
        <v>36</v>
      </c>
      <c r="AK81" s="11" t="s">
        <v>36</v>
      </c>
      <c r="AL81" s="11" t="s">
        <v>36</v>
      </c>
    </row>
    <row r="82" spans="1:38" s="11" customFormat="1" x14ac:dyDescent="0.25">
      <c r="A82" s="13" t="s">
        <v>121</v>
      </c>
      <c r="B82" s="6">
        <f t="shared" si="11"/>
        <v>2</v>
      </c>
      <c r="C82" s="6">
        <f t="shared" si="12"/>
        <v>3</v>
      </c>
      <c r="D82" s="6">
        <f t="shared" si="13"/>
        <v>0</v>
      </c>
      <c r="E82" s="6">
        <f t="shared" si="14"/>
        <v>0</v>
      </c>
      <c r="F82" s="6">
        <f t="shared" si="15"/>
        <v>0</v>
      </c>
      <c r="G82" s="6">
        <f t="shared" si="16"/>
        <v>5</v>
      </c>
      <c r="H82" s="6">
        <f t="shared" si="17"/>
        <v>25</v>
      </c>
      <c r="I82" s="7">
        <f t="shared" si="18"/>
        <v>20</v>
      </c>
      <c r="J82" s="8">
        <f t="shared" si="19"/>
        <v>8</v>
      </c>
      <c r="K82" s="5">
        <f t="shared" si="20"/>
        <v>11.65</v>
      </c>
      <c r="L82" s="5">
        <f t="shared" si="21"/>
        <v>15.5</v>
      </c>
      <c r="M82" s="4"/>
      <c r="N82" s="11" t="s">
        <v>36</v>
      </c>
      <c r="O82" s="11" t="s">
        <v>36</v>
      </c>
      <c r="P82" s="11">
        <v>15.5</v>
      </c>
      <c r="Q82" s="11" t="s">
        <v>2</v>
      </c>
      <c r="R82" s="11" t="s">
        <v>36</v>
      </c>
      <c r="S82" s="11" t="s">
        <v>36</v>
      </c>
      <c r="T82" s="11" t="s">
        <v>36</v>
      </c>
      <c r="U82" s="11" t="s">
        <v>36</v>
      </c>
      <c r="V82" s="11" t="s">
        <v>36</v>
      </c>
      <c r="W82" s="11" t="s">
        <v>36</v>
      </c>
      <c r="X82" s="11" t="s">
        <v>36</v>
      </c>
      <c r="Y82" s="11" t="s">
        <v>36</v>
      </c>
      <c r="Z82" s="11" t="s">
        <v>2</v>
      </c>
      <c r="AA82" s="11" t="s">
        <v>119</v>
      </c>
      <c r="AB82" s="11" t="s">
        <v>36</v>
      </c>
      <c r="AC82" s="11" t="s">
        <v>36</v>
      </c>
      <c r="AD82" s="11">
        <v>7.8</v>
      </c>
      <c r="AE82" s="11" t="s">
        <v>36</v>
      </c>
      <c r="AF82" s="11" t="s">
        <v>36</v>
      </c>
      <c r="AG82" s="11" t="s">
        <v>119</v>
      </c>
      <c r="AH82" s="11" t="s">
        <v>36</v>
      </c>
      <c r="AI82" s="11" t="s">
        <v>119</v>
      </c>
      <c r="AJ82" s="11" t="s">
        <v>2</v>
      </c>
      <c r="AK82" s="11" t="s">
        <v>119</v>
      </c>
      <c r="AL82" s="11" t="s">
        <v>36</v>
      </c>
    </row>
    <row r="83" spans="1:38" s="11" customFormat="1" x14ac:dyDescent="0.25">
      <c r="A83" s="13" t="s">
        <v>122</v>
      </c>
      <c r="B83" s="6">
        <f t="shared" si="11"/>
        <v>0</v>
      </c>
      <c r="C83" s="6">
        <f t="shared" si="12"/>
        <v>0</v>
      </c>
      <c r="D83" s="6">
        <f t="shared" si="13"/>
        <v>0</v>
      </c>
      <c r="E83" s="6">
        <f t="shared" si="14"/>
        <v>0</v>
      </c>
      <c r="F83" s="6">
        <f t="shared" si="15"/>
        <v>0</v>
      </c>
      <c r="G83" s="6">
        <f t="shared" si="16"/>
        <v>0</v>
      </c>
      <c r="H83" s="6">
        <f t="shared" si="17"/>
        <v>25</v>
      </c>
      <c r="I83" s="7">
        <f t="shared" si="18"/>
        <v>0</v>
      </c>
      <c r="J83" s="8">
        <f t="shared" si="19"/>
        <v>0</v>
      </c>
      <c r="K83" s="5" t="s">
        <v>36</v>
      </c>
      <c r="L83" s="5" t="s">
        <v>36</v>
      </c>
      <c r="M83" s="4"/>
      <c r="N83" s="11" t="s">
        <v>36</v>
      </c>
      <c r="O83" s="11" t="s">
        <v>36</v>
      </c>
      <c r="P83" s="11" t="s">
        <v>36</v>
      </c>
      <c r="Q83" s="11" t="s">
        <v>36</v>
      </c>
      <c r="R83" s="11" t="s">
        <v>36</v>
      </c>
      <c r="S83" s="11" t="s">
        <v>36</v>
      </c>
      <c r="T83" s="11" t="s">
        <v>36</v>
      </c>
      <c r="U83" s="11" t="s">
        <v>36</v>
      </c>
      <c r="V83" s="11" t="s">
        <v>36</v>
      </c>
      <c r="W83" s="11" t="s">
        <v>36</v>
      </c>
      <c r="X83" s="11" t="s">
        <v>36</v>
      </c>
      <c r="Y83" s="11" t="s">
        <v>36</v>
      </c>
      <c r="Z83" s="11" t="s">
        <v>36</v>
      </c>
      <c r="AA83" s="11" t="s">
        <v>36</v>
      </c>
      <c r="AB83" s="11" t="s">
        <v>36</v>
      </c>
      <c r="AC83" s="11" t="s">
        <v>36</v>
      </c>
      <c r="AD83" s="11" t="s">
        <v>36</v>
      </c>
      <c r="AE83" s="11" t="s">
        <v>36</v>
      </c>
      <c r="AF83" s="11" t="s">
        <v>36</v>
      </c>
      <c r="AG83" s="11" t="s">
        <v>36</v>
      </c>
      <c r="AH83" s="11" t="s">
        <v>36</v>
      </c>
      <c r="AI83" s="11" t="s">
        <v>36</v>
      </c>
      <c r="AJ83" s="11" t="s">
        <v>36</v>
      </c>
      <c r="AK83" s="11" t="s">
        <v>36</v>
      </c>
      <c r="AL83" s="11" t="s">
        <v>36</v>
      </c>
    </row>
    <row r="84" spans="1:38" s="11" customFormat="1" x14ac:dyDescent="0.25">
      <c r="A84" s="13" t="s">
        <v>123</v>
      </c>
      <c r="B84" s="6">
        <f t="shared" si="11"/>
        <v>0</v>
      </c>
      <c r="C84" s="6">
        <f t="shared" si="12"/>
        <v>0</v>
      </c>
      <c r="D84" s="6">
        <f t="shared" si="13"/>
        <v>0</v>
      </c>
      <c r="E84" s="6">
        <f t="shared" si="14"/>
        <v>0</v>
      </c>
      <c r="F84" s="6">
        <f t="shared" si="15"/>
        <v>0</v>
      </c>
      <c r="G84" s="6">
        <f t="shared" si="16"/>
        <v>0</v>
      </c>
      <c r="H84" s="6">
        <f t="shared" si="17"/>
        <v>25</v>
      </c>
      <c r="I84" s="7">
        <f t="shared" si="18"/>
        <v>0</v>
      </c>
      <c r="J84" s="8">
        <f t="shared" si="19"/>
        <v>0</v>
      </c>
      <c r="K84" s="5" t="s">
        <v>36</v>
      </c>
      <c r="L84" s="5" t="s">
        <v>36</v>
      </c>
      <c r="M84" s="4"/>
      <c r="N84" s="11" t="s">
        <v>36</v>
      </c>
      <c r="O84" s="11" t="s">
        <v>36</v>
      </c>
      <c r="P84" s="11" t="s">
        <v>36</v>
      </c>
      <c r="Q84" s="11" t="s">
        <v>36</v>
      </c>
      <c r="R84" s="11" t="s">
        <v>36</v>
      </c>
      <c r="S84" s="11" t="s">
        <v>36</v>
      </c>
      <c r="T84" s="11" t="s">
        <v>36</v>
      </c>
      <c r="U84" s="11" t="s">
        <v>36</v>
      </c>
      <c r="V84" s="11" t="s">
        <v>36</v>
      </c>
      <c r="W84" s="11" t="s">
        <v>36</v>
      </c>
      <c r="X84" s="11" t="s">
        <v>36</v>
      </c>
      <c r="Y84" s="11" t="s">
        <v>36</v>
      </c>
      <c r="Z84" s="11" t="s">
        <v>36</v>
      </c>
      <c r="AA84" s="11" t="s">
        <v>36</v>
      </c>
      <c r="AB84" s="11" t="s">
        <v>36</v>
      </c>
      <c r="AC84" s="11" t="s">
        <v>36</v>
      </c>
      <c r="AD84" s="11" t="s">
        <v>36</v>
      </c>
      <c r="AE84" s="11" t="s">
        <v>36</v>
      </c>
      <c r="AF84" s="11" t="s">
        <v>36</v>
      </c>
      <c r="AG84" s="11" t="s">
        <v>36</v>
      </c>
      <c r="AH84" s="11" t="s">
        <v>36</v>
      </c>
      <c r="AI84" s="11" t="s">
        <v>36</v>
      </c>
      <c r="AJ84" s="11" t="s">
        <v>36</v>
      </c>
      <c r="AK84" s="11" t="s">
        <v>36</v>
      </c>
      <c r="AL84" s="11" t="s">
        <v>36</v>
      </c>
    </row>
    <row r="85" spans="1:38" s="11" customFormat="1" x14ac:dyDescent="0.25">
      <c r="A85" s="13" t="s">
        <v>124</v>
      </c>
      <c r="B85" s="6">
        <f t="shared" si="11"/>
        <v>0</v>
      </c>
      <c r="C85" s="6">
        <f t="shared" si="12"/>
        <v>0</v>
      </c>
      <c r="D85" s="6">
        <f t="shared" si="13"/>
        <v>0</v>
      </c>
      <c r="E85" s="6">
        <f t="shared" si="14"/>
        <v>0</v>
      </c>
      <c r="F85" s="6">
        <f t="shared" si="15"/>
        <v>0</v>
      </c>
      <c r="G85" s="6">
        <f t="shared" si="16"/>
        <v>0</v>
      </c>
      <c r="H85" s="6">
        <f t="shared" si="17"/>
        <v>25</v>
      </c>
      <c r="I85" s="7">
        <f t="shared" si="18"/>
        <v>0</v>
      </c>
      <c r="J85" s="8">
        <f t="shared" si="19"/>
        <v>0</v>
      </c>
      <c r="K85" s="5" t="s">
        <v>36</v>
      </c>
      <c r="L85" s="5" t="s">
        <v>36</v>
      </c>
      <c r="M85" s="4"/>
      <c r="N85" s="11" t="s">
        <v>36</v>
      </c>
      <c r="O85" s="11" t="s">
        <v>36</v>
      </c>
      <c r="P85" s="11" t="s">
        <v>36</v>
      </c>
      <c r="Q85" s="11" t="s">
        <v>36</v>
      </c>
      <c r="R85" s="11" t="s">
        <v>36</v>
      </c>
      <c r="S85" s="11" t="s">
        <v>36</v>
      </c>
      <c r="T85" s="11" t="s">
        <v>36</v>
      </c>
      <c r="U85" s="11" t="s">
        <v>36</v>
      </c>
      <c r="V85" s="11" t="s">
        <v>36</v>
      </c>
      <c r="W85" s="11" t="s">
        <v>36</v>
      </c>
      <c r="X85" s="11" t="s">
        <v>36</v>
      </c>
      <c r="Y85" s="11" t="s">
        <v>36</v>
      </c>
      <c r="Z85" s="11" t="s">
        <v>36</v>
      </c>
      <c r="AA85" s="11" t="s">
        <v>36</v>
      </c>
      <c r="AB85" s="11" t="s">
        <v>36</v>
      </c>
      <c r="AC85" s="11" t="s">
        <v>36</v>
      </c>
      <c r="AD85" s="11" t="s">
        <v>36</v>
      </c>
      <c r="AE85" s="11" t="s">
        <v>36</v>
      </c>
      <c r="AF85" s="11" t="s">
        <v>36</v>
      </c>
      <c r="AG85" s="11" t="s">
        <v>36</v>
      </c>
      <c r="AH85" s="11" t="s">
        <v>36</v>
      </c>
      <c r="AI85" s="11" t="s">
        <v>36</v>
      </c>
      <c r="AJ85" s="11" t="s">
        <v>36</v>
      </c>
      <c r="AK85" s="11" t="s">
        <v>36</v>
      </c>
      <c r="AL85" s="11" t="s">
        <v>36</v>
      </c>
    </row>
    <row r="86" spans="1:38" s="11" customFormat="1" x14ac:dyDescent="0.25">
      <c r="A86" s="13" t="s">
        <v>125</v>
      </c>
      <c r="B86" s="6">
        <f t="shared" si="11"/>
        <v>1</v>
      </c>
      <c r="C86" s="6">
        <f t="shared" si="12"/>
        <v>0</v>
      </c>
      <c r="D86" s="6">
        <f t="shared" si="13"/>
        <v>0</v>
      </c>
      <c r="E86" s="6">
        <f t="shared" si="14"/>
        <v>0</v>
      </c>
      <c r="F86" s="6">
        <f t="shared" si="15"/>
        <v>0</v>
      </c>
      <c r="G86" s="6">
        <f t="shared" si="16"/>
        <v>1</v>
      </c>
      <c r="H86" s="6">
        <f t="shared" si="17"/>
        <v>25</v>
      </c>
      <c r="I86" s="7">
        <f t="shared" si="18"/>
        <v>4</v>
      </c>
      <c r="J86" s="8">
        <f t="shared" si="19"/>
        <v>4</v>
      </c>
      <c r="K86" s="5">
        <f t="shared" si="20"/>
        <v>17.5</v>
      </c>
      <c r="L86" s="5">
        <f t="shared" si="21"/>
        <v>17.5</v>
      </c>
      <c r="M86" s="4"/>
      <c r="N86" s="11" t="s">
        <v>36</v>
      </c>
      <c r="O86" s="11" t="s">
        <v>36</v>
      </c>
      <c r="P86" s="11">
        <v>17.5</v>
      </c>
      <c r="Q86" s="11" t="s">
        <v>36</v>
      </c>
      <c r="R86" s="11" t="s">
        <v>36</v>
      </c>
      <c r="S86" s="11" t="s">
        <v>36</v>
      </c>
      <c r="T86" s="11" t="s">
        <v>36</v>
      </c>
      <c r="U86" s="11" t="s">
        <v>36</v>
      </c>
      <c r="V86" s="11" t="s">
        <v>36</v>
      </c>
      <c r="W86" s="11" t="s">
        <v>36</v>
      </c>
      <c r="X86" s="11" t="s">
        <v>36</v>
      </c>
      <c r="Y86" s="11" t="s">
        <v>36</v>
      </c>
      <c r="Z86" s="11" t="s">
        <v>36</v>
      </c>
      <c r="AA86" s="11" t="s">
        <v>36</v>
      </c>
      <c r="AB86" s="11" t="s">
        <v>36</v>
      </c>
      <c r="AC86" s="11" t="s">
        <v>36</v>
      </c>
      <c r="AD86" s="11" t="s">
        <v>36</v>
      </c>
      <c r="AE86" s="11" t="s">
        <v>36</v>
      </c>
      <c r="AF86" s="11" t="s">
        <v>36</v>
      </c>
      <c r="AG86" s="11" t="s">
        <v>36</v>
      </c>
      <c r="AH86" s="11" t="s">
        <v>36</v>
      </c>
      <c r="AI86" s="11" t="s">
        <v>36</v>
      </c>
      <c r="AJ86" s="11" t="s">
        <v>36</v>
      </c>
      <c r="AK86" s="11" t="s">
        <v>36</v>
      </c>
      <c r="AL86" s="11" t="s">
        <v>36</v>
      </c>
    </row>
    <row r="87" spans="1:38" s="11" customFormat="1" x14ac:dyDescent="0.25">
      <c r="A87" s="13" t="s">
        <v>126</v>
      </c>
      <c r="B87" s="6">
        <f t="shared" si="11"/>
        <v>0</v>
      </c>
      <c r="C87" s="6">
        <f t="shared" si="12"/>
        <v>2</v>
      </c>
      <c r="D87" s="6">
        <f t="shared" si="13"/>
        <v>0</v>
      </c>
      <c r="E87" s="6">
        <f t="shared" si="14"/>
        <v>0</v>
      </c>
      <c r="F87" s="6">
        <f t="shared" si="15"/>
        <v>0</v>
      </c>
      <c r="G87" s="6">
        <f t="shared" si="16"/>
        <v>2</v>
      </c>
      <c r="H87" s="6">
        <f t="shared" si="17"/>
        <v>25</v>
      </c>
      <c r="I87" s="7">
        <f t="shared" si="18"/>
        <v>8</v>
      </c>
      <c r="J87" s="8">
        <f t="shared" si="19"/>
        <v>0</v>
      </c>
      <c r="K87" s="5" t="e">
        <f t="shared" si="20"/>
        <v>#NUM!</v>
      </c>
      <c r="L87" s="5">
        <f t="shared" si="21"/>
        <v>0</v>
      </c>
      <c r="M87" s="4"/>
      <c r="N87" s="11" t="s">
        <v>36</v>
      </c>
      <c r="O87" s="11" t="s">
        <v>36</v>
      </c>
      <c r="P87" s="11" t="s">
        <v>2</v>
      </c>
      <c r="Q87" s="11" t="s">
        <v>2</v>
      </c>
      <c r="R87" s="11" t="s">
        <v>36</v>
      </c>
      <c r="S87" s="11" t="s">
        <v>36</v>
      </c>
      <c r="T87" s="11" t="s">
        <v>36</v>
      </c>
      <c r="U87" s="11" t="s">
        <v>36</v>
      </c>
      <c r="V87" s="11" t="s">
        <v>36</v>
      </c>
      <c r="W87" s="11" t="s">
        <v>36</v>
      </c>
      <c r="X87" s="11" t="s">
        <v>36</v>
      </c>
      <c r="Y87" s="11" t="s">
        <v>36</v>
      </c>
      <c r="Z87" s="11" t="s">
        <v>36</v>
      </c>
      <c r="AA87" s="11" t="s">
        <v>36</v>
      </c>
      <c r="AB87" s="11" t="s">
        <v>36</v>
      </c>
      <c r="AC87" s="11" t="s">
        <v>36</v>
      </c>
      <c r="AD87" s="11" t="s">
        <v>36</v>
      </c>
      <c r="AE87" s="11" t="s">
        <v>36</v>
      </c>
      <c r="AF87" s="11" t="s">
        <v>36</v>
      </c>
      <c r="AG87" s="11" t="s">
        <v>36</v>
      </c>
      <c r="AH87" s="11" t="s">
        <v>36</v>
      </c>
      <c r="AI87" s="11" t="s">
        <v>36</v>
      </c>
      <c r="AJ87" s="11" t="s">
        <v>36</v>
      </c>
      <c r="AK87" s="11" t="s">
        <v>36</v>
      </c>
      <c r="AL87" s="11" t="s">
        <v>36</v>
      </c>
    </row>
    <row r="88" spans="1:38" s="11" customFormat="1" x14ac:dyDescent="0.25">
      <c r="A88" s="13" t="s">
        <v>127</v>
      </c>
      <c r="B88" s="6">
        <f t="shared" si="11"/>
        <v>0</v>
      </c>
      <c r="C88" s="6">
        <f t="shared" si="12"/>
        <v>0</v>
      </c>
      <c r="D88" s="6">
        <f t="shared" si="13"/>
        <v>0</v>
      </c>
      <c r="E88" s="6">
        <f t="shared" si="14"/>
        <v>0</v>
      </c>
      <c r="F88" s="6">
        <f t="shared" si="15"/>
        <v>0</v>
      </c>
      <c r="G88" s="6">
        <f t="shared" si="16"/>
        <v>0</v>
      </c>
      <c r="H88" s="6">
        <f t="shared" si="17"/>
        <v>25</v>
      </c>
      <c r="I88" s="7">
        <f t="shared" si="18"/>
        <v>0</v>
      </c>
      <c r="J88" s="8">
        <f t="shared" si="19"/>
        <v>0</v>
      </c>
      <c r="K88" s="5" t="s">
        <v>36</v>
      </c>
      <c r="L88" s="5" t="s">
        <v>36</v>
      </c>
      <c r="M88" s="4"/>
      <c r="N88" s="11" t="s">
        <v>36</v>
      </c>
      <c r="O88" s="11" t="s">
        <v>36</v>
      </c>
      <c r="P88" s="11" t="s">
        <v>36</v>
      </c>
      <c r="Q88" s="11" t="s">
        <v>36</v>
      </c>
      <c r="R88" s="11" t="s">
        <v>36</v>
      </c>
      <c r="S88" s="11" t="s">
        <v>36</v>
      </c>
      <c r="T88" s="11" t="s">
        <v>36</v>
      </c>
      <c r="U88" s="11" t="s">
        <v>36</v>
      </c>
      <c r="V88" s="11" t="s">
        <v>36</v>
      </c>
      <c r="W88" s="11" t="s">
        <v>36</v>
      </c>
      <c r="X88" s="11" t="s">
        <v>36</v>
      </c>
      <c r="Y88" s="11" t="s">
        <v>36</v>
      </c>
      <c r="Z88" s="11" t="s">
        <v>36</v>
      </c>
      <c r="AA88" s="11" t="s">
        <v>36</v>
      </c>
      <c r="AB88" s="11" t="s">
        <v>36</v>
      </c>
      <c r="AC88" s="11" t="s">
        <v>36</v>
      </c>
      <c r="AD88" s="11" t="s">
        <v>36</v>
      </c>
      <c r="AE88" s="11" t="s">
        <v>36</v>
      </c>
      <c r="AF88" s="11" t="s">
        <v>36</v>
      </c>
      <c r="AG88" s="11" t="s">
        <v>36</v>
      </c>
      <c r="AH88" s="11" t="s">
        <v>36</v>
      </c>
      <c r="AI88" s="11" t="s">
        <v>36</v>
      </c>
      <c r="AJ88" s="11" t="s">
        <v>36</v>
      </c>
      <c r="AK88" s="11" t="s">
        <v>36</v>
      </c>
      <c r="AL88" s="11" t="s">
        <v>36</v>
      </c>
    </row>
    <row r="89" spans="1:38" s="11" customFormat="1" x14ac:dyDescent="0.25">
      <c r="A89" s="13" t="s">
        <v>128</v>
      </c>
      <c r="B89" s="6">
        <f t="shared" si="11"/>
        <v>5</v>
      </c>
      <c r="C89" s="6">
        <f t="shared" si="12"/>
        <v>1</v>
      </c>
      <c r="D89" s="6">
        <f t="shared" si="13"/>
        <v>0</v>
      </c>
      <c r="E89" s="6">
        <f t="shared" si="14"/>
        <v>0</v>
      </c>
      <c r="F89" s="6">
        <f t="shared" si="15"/>
        <v>0</v>
      </c>
      <c r="G89" s="6">
        <f t="shared" si="16"/>
        <v>6</v>
      </c>
      <c r="H89" s="6">
        <f t="shared" si="17"/>
        <v>25</v>
      </c>
      <c r="I89" s="7">
        <f t="shared" si="18"/>
        <v>24</v>
      </c>
      <c r="J89" s="8">
        <f t="shared" si="19"/>
        <v>20</v>
      </c>
      <c r="K89" s="5">
        <f t="shared" si="20"/>
        <v>47.4</v>
      </c>
      <c r="L89" s="5">
        <f t="shared" si="21"/>
        <v>67.3</v>
      </c>
      <c r="M89" s="4"/>
      <c r="N89" s="11" t="s">
        <v>36</v>
      </c>
      <c r="O89" s="11" t="s">
        <v>36</v>
      </c>
      <c r="P89" s="11">
        <v>58.9</v>
      </c>
      <c r="Q89" s="11">
        <v>67.3</v>
      </c>
      <c r="R89" s="11" t="s">
        <v>36</v>
      </c>
      <c r="S89" s="11" t="s">
        <v>36</v>
      </c>
      <c r="T89" s="11" t="s">
        <v>36</v>
      </c>
      <c r="U89" s="11" t="s">
        <v>36</v>
      </c>
      <c r="V89" s="11" t="s">
        <v>36</v>
      </c>
      <c r="W89" s="11" t="s">
        <v>36</v>
      </c>
      <c r="X89" s="11" t="s">
        <v>36</v>
      </c>
      <c r="Y89" s="11" t="s">
        <v>36</v>
      </c>
      <c r="Z89" s="11" t="s">
        <v>36</v>
      </c>
      <c r="AA89" s="11">
        <v>27.4</v>
      </c>
      <c r="AB89" s="11" t="s">
        <v>36</v>
      </c>
      <c r="AC89" s="11" t="s">
        <v>2</v>
      </c>
      <c r="AD89" s="11" t="s">
        <v>36</v>
      </c>
      <c r="AE89" s="11" t="s">
        <v>36</v>
      </c>
      <c r="AF89" s="11" t="s">
        <v>36</v>
      </c>
      <c r="AG89" s="11" t="s">
        <v>36</v>
      </c>
      <c r="AH89" s="11" t="s">
        <v>36</v>
      </c>
      <c r="AI89" s="11" t="s">
        <v>36</v>
      </c>
      <c r="AJ89" s="11">
        <v>47.4</v>
      </c>
      <c r="AK89" s="11">
        <v>10.4</v>
      </c>
      <c r="AL89" s="11" t="s">
        <v>36</v>
      </c>
    </row>
    <row r="90" spans="1:38" s="11" customFormat="1" x14ac:dyDescent="0.25">
      <c r="A90" s="13" t="s">
        <v>129</v>
      </c>
      <c r="B90" s="6">
        <f t="shared" si="11"/>
        <v>1</v>
      </c>
      <c r="C90" s="6">
        <f t="shared" si="12"/>
        <v>0</v>
      </c>
      <c r="D90" s="6">
        <f t="shared" si="13"/>
        <v>0</v>
      </c>
      <c r="E90" s="6">
        <f t="shared" si="14"/>
        <v>0</v>
      </c>
      <c r="F90" s="6">
        <f t="shared" si="15"/>
        <v>0</v>
      </c>
      <c r="G90" s="6">
        <f t="shared" si="16"/>
        <v>1</v>
      </c>
      <c r="H90" s="6">
        <f t="shared" si="17"/>
        <v>25</v>
      </c>
      <c r="I90" s="7">
        <f t="shared" si="18"/>
        <v>4</v>
      </c>
      <c r="J90" s="8">
        <f t="shared" si="19"/>
        <v>4</v>
      </c>
      <c r="K90" s="5">
        <f t="shared" si="20"/>
        <v>8.1</v>
      </c>
      <c r="L90" s="5">
        <f t="shared" si="21"/>
        <v>8.1</v>
      </c>
      <c r="M90" s="4"/>
      <c r="N90" s="11" t="s">
        <v>36</v>
      </c>
      <c r="O90" s="11" t="s">
        <v>36</v>
      </c>
      <c r="P90" s="11" t="s">
        <v>36</v>
      </c>
      <c r="Q90" s="11" t="s">
        <v>36</v>
      </c>
      <c r="R90" s="11" t="s">
        <v>36</v>
      </c>
      <c r="S90" s="11" t="s">
        <v>36</v>
      </c>
      <c r="T90" s="11" t="s">
        <v>36</v>
      </c>
      <c r="U90" s="11" t="s">
        <v>36</v>
      </c>
      <c r="V90" s="11" t="s">
        <v>36</v>
      </c>
      <c r="W90" s="11" t="s">
        <v>36</v>
      </c>
      <c r="X90" s="11" t="s">
        <v>36</v>
      </c>
      <c r="Y90" s="11" t="s">
        <v>36</v>
      </c>
      <c r="Z90" s="11" t="s">
        <v>36</v>
      </c>
      <c r="AA90" s="11" t="s">
        <v>36</v>
      </c>
      <c r="AB90" s="11" t="s">
        <v>36</v>
      </c>
      <c r="AC90" s="11" t="s">
        <v>36</v>
      </c>
      <c r="AD90" s="11" t="s">
        <v>36</v>
      </c>
      <c r="AE90" s="11" t="s">
        <v>36</v>
      </c>
      <c r="AF90" s="11" t="s">
        <v>36</v>
      </c>
      <c r="AG90" s="11" t="s">
        <v>36</v>
      </c>
      <c r="AH90" s="11" t="s">
        <v>36</v>
      </c>
      <c r="AI90" s="11" t="s">
        <v>36</v>
      </c>
      <c r="AJ90" s="11">
        <v>8.1</v>
      </c>
      <c r="AK90" s="11" t="s">
        <v>36</v>
      </c>
      <c r="AL90" s="11" t="s">
        <v>36</v>
      </c>
    </row>
    <row r="91" spans="1:38" s="11" customFormat="1" x14ac:dyDescent="0.25">
      <c r="A91" s="13" t="s">
        <v>130</v>
      </c>
      <c r="B91" s="6">
        <f t="shared" si="11"/>
        <v>0</v>
      </c>
      <c r="C91" s="6">
        <f t="shared" si="12"/>
        <v>0</v>
      </c>
      <c r="D91" s="6">
        <f t="shared" si="13"/>
        <v>0</v>
      </c>
      <c r="E91" s="6">
        <f t="shared" si="14"/>
        <v>0</v>
      </c>
      <c r="F91" s="6">
        <f t="shared" si="15"/>
        <v>0</v>
      </c>
      <c r="G91" s="6">
        <f t="shared" si="16"/>
        <v>0</v>
      </c>
      <c r="H91" s="6">
        <f t="shared" si="17"/>
        <v>25</v>
      </c>
      <c r="I91" s="7">
        <f t="shared" si="18"/>
        <v>0</v>
      </c>
      <c r="J91" s="8">
        <f t="shared" si="19"/>
        <v>0</v>
      </c>
      <c r="K91" s="5" t="s">
        <v>36</v>
      </c>
      <c r="L91" s="5" t="s">
        <v>36</v>
      </c>
      <c r="M91" s="4"/>
      <c r="N91" s="11" t="s">
        <v>36</v>
      </c>
      <c r="O91" s="11" t="s">
        <v>36</v>
      </c>
      <c r="P91" s="11" t="s">
        <v>36</v>
      </c>
      <c r="Q91" s="11" t="s">
        <v>36</v>
      </c>
      <c r="R91" s="11" t="s">
        <v>36</v>
      </c>
      <c r="S91" s="11" t="s">
        <v>36</v>
      </c>
      <c r="T91" s="11" t="s">
        <v>36</v>
      </c>
      <c r="U91" s="11" t="s">
        <v>36</v>
      </c>
      <c r="V91" s="11" t="s">
        <v>36</v>
      </c>
      <c r="W91" s="11" t="s">
        <v>36</v>
      </c>
      <c r="X91" s="11" t="s">
        <v>36</v>
      </c>
      <c r="Y91" s="11" t="s">
        <v>36</v>
      </c>
      <c r="Z91" s="11" t="s">
        <v>36</v>
      </c>
      <c r="AA91" s="11" t="s">
        <v>36</v>
      </c>
      <c r="AB91" s="11" t="s">
        <v>36</v>
      </c>
      <c r="AC91" s="11" t="s">
        <v>36</v>
      </c>
      <c r="AD91" s="11" t="s">
        <v>36</v>
      </c>
      <c r="AE91" s="11" t="s">
        <v>36</v>
      </c>
      <c r="AF91" s="11" t="s">
        <v>36</v>
      </c>
      <c r="AG91" s="11" t="s">
        <v>36</v>
      </c>
      <c r="AH91" s="11" t="s">
        <v>36</v>
      </c>
      <c r="AI91" s="11" t="s">
        <v>36</v>
      </c>
      <c r="AJ91" s="11" t="s">
        <v>36</v>
      </c>
      <c r="AK91" s="11" t="s">
        <v>36</v>
      </c>
      <c r="AL91" s="11" t="s">
        <v>36</v>
      </c>
    </row>
    <row r="92" spans="1:38" s="11" customFormat="1" x14ac:dyDescent="0.25">
      <c r="A92" s="13" t="s">
        <v>131</v>
      </c>
      <c r="B92" s="6">
        <f t="shared" si="11"/>
        <v>2</v>
      </c>
      <c r="C92" s="6">
        <f t="shared" si="12"/>
        <v>0</v>
      </c>
      <c r="D92" s="6">
        <f t="shared" si="13"/>
        <v>0</v>
      </c>
      <c r="E92" s="6">
        <f t="shared" si="14"/>
        <v>0</v>
      </c>
      <c r="F92" s="6">
        <f t="shared" si="15"/>
        <v>0</v>
      </c>
      <c r="G92" s="6">
        <f t="shared" si="16"/>
        <v>2</v>
      </c>
      <c r="H92" s="6">
        <f t="shared" si="17"/>
        <v>25</v>
      </c>
      <c r="I92" s="7">
        <f t="shared" si="18"/>
        <v>8</v>
      </c>
      <c r="J92" s="8">
        <f t="shared" si="19"/>
        <v>8</v>
      </c>
      <c r="K92" s="5">
        <f t="shared" si="20"/>
        <v>15.85</v>
      </c>
      <c r="L92" s="5">
        <f t="shared" si="21"/>
        <v>17.7</v>
      </c>
      <c r="M92" s="4"/>
      <c r="N92" s="11" t="s">
        <v>36</v>
      </c>
      <c r="O92" s="11" t="s">
        <v>36</v>
      </c>
      <c r="P92" s="11">
        <v>17.7</v>
      </c>
      <c r="Q92" s="11">
        <v>14</v>
      </c>
      <c r="R92" s="11" t="s">
        <v>36</v>
      </c>
      <c r="S92" s="11" t="s">
        <v>36</v>
      </c>
      <c r="T92" s="11" t="s">
        <v>36</v>
      </c>
      <c r="U92" s="11" t="s">
        <v>36</v>
      </c>
      <c r="V92" s="11" t="s">
        <v>36</v>
      </c>
      <c r="W92" s="11" t="s">
        <v>36</v>
      </c>
      <c r="X92" s="11" t="s">
        <v>36</v>
      </c>
      <c r="Y92" s="11" t="s">
        <v>36</v>
      </c>
      <c r="Z92" s="11" t="s">
        <v>36</v>
      </c>
      <c r="AA92" s="11" t="s">
        <v>36</v>
      </c>
      <c r="AB92" s="11" t="s">
        <v>36</v>
      </c>
      <c r="AC92" s="11" t="s">
        <v>36</v>
      </c>
      <c r="AD92" s="11" t="s">
        <v>36</v>
      </c>
      <c r="AE92" s="11" t="s">
        <v>36</v>
      </c>
      <c r="AF92" s="11" t="s">
        <v>36</v>
      </c>
      <c r="AG92" s="11" t="s">
        <v>36</v>
      </c>
      <c r="AH92" s="11" t="s">
        <v>36</v>
      </c>
      <c r="AI92" s="11" t="s">
        <v>36</v>
      </c>
      <c r="AJ92" s="11" t="s">
        <v>36</v>
      </c>
      <c r="AK92" s="11" t="s">
        <v>36</v>
      </c>
      <c r="AL92" s="11" t="s">
        <v>36</v>
      </c>
    </row>
    <row r="93" spans="1:38" s="11" customFormat="1" x14ac:dyDescent="0.25">
      <c r="A93" s="13" t="s">
        <v>132</v>
      </c>
      <c r="B93" s="6">
        <f t="shared" si="11"/>
        <v>0</v>
      </c>
      <c r="C93" s="6">
        <f t="shared" si="12"/>
        <v>0</v>
      </c>
      <c r="D93" s="6">
        <f t="shared" si="13"/>
        <v>0</v>
      </c>
      <c r="E93" s="6">
        <f t="shared" si="14"/>
        <v>0</v>
      </c>
      <c r="F93" s="6">
        <f t="shared" si="15"/>
        <v>0</v>
      </c>
      <c r="G93" s="6">
        <f t="shared" si="16"/>
        <v>0</v>
      </c>
      <c r="H93" s="6">
        <f t="shared" si="17"/>
        <v>25</v>
      </c>
      <c r="I93" s="7">
        <f t="shared" si="18"/>
        <v>0</v>
      </c>
      <c r="J93" s="8">
        <f t="shared" si="19"/>
        <v>0</v>
      </c>
      <c r="K93" s="5" t="s">
        <v>36</v>
      </c>
      <c r="L93" s="5" t="s">
        <v>36</v>
      </c>
      <c r="M93" s="4"/>
      <c r="N93" s="11" t="s">
        <v>36</v>
      </c>
      <c r="O93" s="11" t="s">
        <v>36</v>
      </c>
      <c r="P93" s="11" t="s">
        <v>36</v>
      </c>
      <c r="Q93" s="11" t="s">
        <v>36</v>
      </c>
      <c r="R93" s="11" t="s">
        <v>36</v>
      </c>
      <c r="S93" s="11" t="s">
        <v>36</v>
      </c>
      <c r="T93" s="11" t="s">
        <v>36</v>
      </c>
      <c r="U93" s="11" t="s">
        <v>36</v>
      </c>
      <c r="V93" s="11" t="s">
        <v>36</v>
      </c>
      <c r="W93" s="11" t="s">
        <v>36</v>
      </c>
      <c r="X93" s="11" t="s">
        <v>36</v>
      </c>
      <c r="Y93" s="11" t="s">
        <v>36</v>
      </c>
      <c r="Z93" s="11" t="s">
        <v>36</v>
      </c>
      <c r="AA93" s="11" t="s">
        <v>36</v>
      </c>
      <c r="AB93" s="11" t="s">
        <v>36</v>
      </c>
      <c r="AC93" s="11" t="s">
        <v>36</v>
      </c>
      <c r="AD93" s="11" t="s">
        <v>36</v>
      </c>
      <c r="AE93" s="11" t="s">
        <v>36</v>
      </c>
      <c r="AF93" s="11" t="s">
        <v>36</v>
      </c>
      <c r="AG93" s="11" t="s">
        <v>36</v>
      </c>
      <c r="AH93" s="11" t="s">
        <v>36</v>
      </c>
      <c r="AI93" s="11" t="s">
        <v>36</v>
      </c>
      <c r="AJ93" s="11" t="s">
        <v>36</v>
      </c>
      <c r="AK93" s="11" t="s">
        <v>36</v>
      </c>
      <c r="AL93" s="11" t="s">
        <v>36</v>
      </c>
    </row>
    <row r="94" spans="1:38" s="10" customFormat="1" x14ac:dyDescent="0.25">
      <c r="A94" s="13" t="s">
        <v>133</v>
      </c>
      <c r="B94" s="6">
        <f t="shared" si="11"/>
        <v>8</v>
      </c>
      <c r="C94" s="6">
        <f t="shared" si="12"/>
        <v>2</v>
      </c>
      <c r="D94" s="6">
        <f t="shared" si="13"/>
        <v>0</v>
      </c>
      <c r="E94" s="6">
        <f t="shared" si="14"/>
        <v>3</v>
      </c>
      <c r="F94" s="6">
        <f t="shared" si="15"/>
        <v>0</v>
      </c>
      <c r="G94" s="6">
        <f t="shared" si="16"/>
        <v>13</v>
      </c>
      <c r="H94" s="6">
        <f t="shared" si="17"/>
        <v>25</v>
      </c>
      <c r="I94" s="7">
        <f t="shared" si="18"/>
        <v>52</v>
      </c>
      <c r="J94" s="8">
        <f t="shared" si="19"/>
        <v>32</v>
      </c>
      <c r="K94" s="5">
        <f t="shared" si="20"/>
        <v>11.399999999999999</v>
      </c>
      <c r="L94" s="5">
        <f t="shared" si="21"/>
        <v>37.799999999999997</v>
      </c>
      <c r="M94" s="4"/>
      <c r="N94" s="11">
        <v>10.6</v>
      </c>
      <c r="O94" s="9" t="s">
        <v>41</v>
      </c>
      <c r="P94" s="9" t="s">
        <v>41</v>
      </c>
      <c r="Q94" s="11">
        <v>37.799999999999997</v>
      </c>
      <c r="R94" s="11" t="s">
        <v>36</v>
      </c>
      <c r="S94" s="11" t="s">
        <v>113</v>
      </c>
      <c r="T94" s="9" t="s">
        <v>41</v>
      </c>
      <c r="U94" s="11" t="s">
        <v>36</v>
      </c>
      <c r="V94" s="11" t="s">
        <v>113</v>
      </c>
      <c r="W94" s="11" t="s">
        <v>36</v>
      </c>
      <c r="X94" s="11" t="s">
        <v>36</v>
      </c>
      <c r="Y94" s="11" t="s">
        <v>119</v>
      </c>
      <c r="Z94" s="11" t="s">
        <v>2</v>
      </c>
      <c r="AA94" s="11">
        <v>17.399999999999999</v>
      </c>
      <c r="AB94" s="11" t="s">
        <v>113</v>
      </c>
      <c r="AC94" s="11" t="s">
        <v>2</v>
      </c>
      <c r="AD94" s="11">
        <v>5.9</v>
      </c>
      <c r="AE94" s="11">
        <v>16.3</v>
      </c>
      <c r="AF94" s="11" t="s">
        <v>36</v>
      </c>
      <c r="AG94" s="11" t="s">
        <v>119</v>
      </c>
      <c r="AH94" s="11" t="s">
        <v>36</v>
      </c>
      <c r="AI94" s="11">
        <v>12.2</v>
      </c>
      <c r="AJ94" s="11">
        <v>10.6</v>
      </c>
      <c r="AK94" s="11">
        <v>7.2</v>
      </c>
      <c r="AL94" s="11" t="s">
        <v>36</v>
      </c>
    </row>
    <row r="95" spans="1:38" s="10" customFormat="1" x14ac:dyDescent="0.25">
      <c r="A95" s="13" t="s">
        <v>134</v>
      </c>
      <c r="B95" s="6">
        <f t="shared" si="11"/>
        <v>0</v>
      </c>
      <c r="C95" s="6">
        <f t="shared" si="12"/>
        <v>0</v>
      </c>
      <c r="D95" s="6">
        <f t="shared" si="13"/>
        <v>0</v>
      </c>
      <c r="E95" s="6">
        <f t="shared" si="14"/>
        <v>0</v>
      </c>
      <c r="F95" s="6">
        <f t="shared" si="15"/>
        <v>0</v>
      </c>
      <c r="G95" s="6">
        <f t="shared" si="16"/>
        <v>0</v>
      </c>
      <c r="H95" s="6">
        <f t="shared" si="17"/>
        <v>25</v>
      </c>
      <c r="I95" s="7">
        <f t="shared" si="18"/>
        <v>0</v>
      </c>
      <c r="J95" s="8">
        <f t="shared" si="19"/>
        <v>0</v>
      </c>
      <c r="K95" s="5" t="s">
        <v>36</v>
      </c>
      <c r="L95" s="5" t="s">
        <v>36</v>
      </c>
      <c r="M95" s="4"/>
      <c r="N95" s="11" t="s">
        <v>36</v>
      </c>
      <c r="O95" s="11" t="s">
        <v>36</v>
      </c>
      <c r="P95" s="11" t="s">
        <v>36</v>
      </c>
      <c r="Q95" s="11" t="s">
        <v>36</v>
      </c>
      <c r="R95" s="11" t="s">
        <v>36</v>
      </c>
      <c r="S95" s="11" t="s">
        <v>36</v>
      </c>
      <c r="T95" s="11" t="s">
        <v>36</v>
      </c>
      <c r="U95" s="11" t="s">
        <v>36</v>
      </c>
      <c r="V95" s="11" t="s">
        <v>36</v>
      </c>
      <c r="W95" s="11" t="s">
        <v>36</v>
      </c>
      <c r="X95" s="11" t="s">
        <v>36</v>
      </c>
      <c r="Y95" s="11" t="s">
        <v>36</v>
      </c>
      <c r="Z95" s="11" t="s">
        <v>36</v>
      </c>
      <c r="AA95" s="11" t="s">
        <v>36</v>
      </c>
      <c r="AB95" s="11" t="s">
        <v>36</v>
      </c>
      <c r="AC95" s="11" t="s">
        <v>36</v>
      </c>
      <c r="AD95" s="11" t="s">
        <v>36</v>
      </c>
      <c r="AE95" s="11" t="s">
        <v>36</v>
      </c>
      <c r="AF95" s="11" t="s">
        <v>36</v>
      </c>
      <c r="AG95" s="11" t="s">
        <v>36</v>
      </c>
      <c r="AH95" s="11" t="s">
        <v>36</v>
      </c>
      <c r="AI95" s="11" t="s">
        <v>36</v>
      </c>
      <c r="AJ95" s="11" t="s">
        <v>36</v>
      </c>
      <c r="AK95" s="11" t="s">
        <v>36</v>
      </c>
      <c r="AL95" s="11" t="s">
        <v>36</v>
      </c>
    </row>
    <row r="96" spans="1:38" s="10" customFormat="1" x14ac:dyDescent="0.25">
      <c r="A96" s="13" t="s">
        <v>135</v>
      </c>
      <c r="B96" s="6">
        <f t="shared" si="11"/>
        <v>0</v>
      </c>
      <c r="C96" s="6">
        <f t="shared" si="12"/>
        <v>0</v>
      </c>
      <c r="D96" s="6">
        <f t="shared" si="13"/>
        <v>0</v>
      </c>
      <c r="E96" s="6">
        <f t="shared" si="14"/>
        <v>0</v>
      </c>
      <c r="F96" s="6">
        <f t="shared" si="15"/>
        <v>0</v>
      </c>
      <c r="G96" s="6">
        <f t="shared" si="16"/>
        <v>0</v>
      </c>
      <c r="H96" s="6">
        <f t="shared" si="17"/>
        <v>25</v>
      </c>
      <c r="I96" s="7">
        <f t="shared" si="18"/>
        <v>0</v>
      </c>
      <c r="J96" s="8">
        <f t="shared" si="19"/>
        <v>0</v>
      </c>
      <c r="K96" s="5" t="s">
        <v>36</v>
      </c>
      <c r="L96" s="5" t="s">
        <v>36</v>
      </c>
      <c r="M96" s="4"/>
      <c r="N96" s="11" t="s">
        <v>36</v>
      </c>
      <c r="O96" s="11" t="s">
        <v>36</v>
      </c>
      <c r="P96" s="11" t="s">
        <v>36</v>
      </c>
      <c r="Q96" s="11" t="s">
        <v>36</v>
      </c>
      <c r="R96" s="11" t="s">
        <v>36</v>
      </c>
      <c r="S96" s="11" t="s">
        <v>36</v>
      </c>
      <c r="T96" s="11" t="s">
        <v>36</v>
      </c>
      <c r="U96" s="11" t="s">
        <v>36</v>
      </c>
      <c r="V96" s="11" t="s">
        <v>36</v>
      </c>
      <c r="W96" s="11" t="s">
        <v>36</v>
      </c>
      <c r="X96" s="11" t="s">
        <v>36</v>
      </c>
      <c r="Y96" s="11" t="s">
        <v>36</v>
      </c>
      <c r="Z96" s="11" t="s">
        <v>36</v>
      </c>
      <c r="AA96" s="11" t="s">
        <v>36</v>
      </c>
      <c r="AB96" s="11" t="s">
        <v>36</v>
      </c>
      <c r="AC96" s="11" t="s">
        <v>36</v>
      </c>
      <c r="AD96" s="11" t="s">
        <v>36</v>
      </c>
      <c r="AE96" s="11" t="s">
        <v>36</v>
      </c>
      <c r="AF96" s="11" t="s">
        <v>36</v>
      </c>
      <c r="AG96" s="11" t="s">
        <v>36</v>
      </c>
      <c r="AH96" s="11" t="s">
        <v>36</v>
      </c>
      <c r="AI96" s="11" t="s">
        <v>36</v>
      </c>
      <c r="AJ96" s="11" t="s">
        <v>36</v>
      </c>
      <c r="AK96" s="11" t="s">
        <v>36</v>
      </c>
      <c r="AL96" s="11" t="s">
        <v>36</v>
      </c>
    </row>
    <row r="97" spans="1:38" s="10" customFormat="1" x14ac:dyDescent="0.25">
      <c r="A97" s="13" t="s">
        <v>136</v>
      </c>
      <c r="B97" s="6">
        <f t="shared" si="11"/>
        <v>2</v>
      </c>
      <c r="C97" s="6">
        <f t="shared" si="12"/>
        <v>2</v>
      </c>
      <c r="D97" s="6">
        <f t="shared" si="13"/>
        <v>0</v>
      </c>
      <c r="E97" s="6">
        <f t="shared" si="14"/>
        <v>1</v>
      </c>
      <c r="F97" s="6">
        <f t="shared" si="15"/>
        <v>0</v>
      </c>
      <c r="G97" s="6">
        <f t="shared" si="16"/>
        <v>5</v>
      </c>
      <c r="H97" s="6">
        <f t="shared" si="17"/>
        <v>25</v>
      </c>
      <c r="I97" s="7">
        <f t="shared" si="18"/>
        <v>20</v>
      </c>
      <c r="J97" s="8">
        <f t="shared" si="19"/>
        <v>8</v>
      </c>
      <c r="K97" s="5">
        <f t="shared" si="20"/>
        <v>28.750000000000004</v>
      </c>
      <c r="L97" s="5">
        <f t="shared" si="21"/>
        <v>47.2</v>
      </c>
      <c r="M97" s="4"/>
      <c r="N97" s="11" t="s">
        <v>36</v>
      </c>
      <c r="O97" s="11" t="s">
        <v>36</v>
      </c>
      <c r="P97" s="9" t="s">
        <v>41</v>
      </c>
      <c r="Q97" s="11" t="s">
        <v>36</v>
      </c>
      <c r="R97" s="11" t="s">
        <v>36</v>
      </c>
      <c r="S97" s="11" t="s">
        <v>36</v>
      </c>
      <c r="T97" s="11" t="s">
        <v>36</v>
      </c>
      <c r="U97" s="11" t="s">
        <v>36</v>
      </c>
      <c r="V97" s="11" t="s">
        <v>36</v>
      </c>
      <c r="W97" s="11" t="s">
        <v>2</v>
      </c>
      <c r="X97" s="11" t="s">
        <v>36</v>
      </c>
      <c r="Y97" s="11" t="s">
        <v>36</v>
      </c>
      <c r="Z97" s="11">
        <v>10.3</v>
      </c>
      <c r="AA97" s="11" t="s">
        <v>119</v>
      </c>
      <c r="AB97" s="11" t="s">
        <v>2</v>
      </c>
      <c r="AC97" s="11" t="s">
        <v>36</v>
      </c>
      <c r="AD97" s="11">
        <v>47.2</v>
      </c>
      <c r="AE97" s="11" t="s">
        <v>119</v>
      </c>
      <c r="AF97" s="11" t="s">
        <v>119</v>
      </c>
      <c r="AG97" s="11" t="s">
        <v>36</v>
      </c>
      <c r="AH97" s="11" t="s">
        <v>119</v>
      </c>
      <c r="AI97" s="11" t="s">
        <v>36</v>
      </c>
      <c r="AJ97" s="11" t="s">
        <v>36</v>
      </c>
      <c r="AK97" s="11" t="s">
        <v>119</v>
      </c>
      <c r="AL97" s="11" t="s">
        <v>36</v>
      </c>
    </row>
    <row r="98" spans="1:38" s="10" customFormat="1" x14ac:dyDescent="0.25">
      <c r="A98" s="13" t="s">
        <v>137</v>
      </c>
      <c r="B98" s="6">
        <f t="shared" si="11"/>
        <v>0</v>
      </c>
      <c r="C98" s="6">
        <f t="shared" si="12"/>
        <v>0</v>
      </c>
      <c r="D98" s="6">
        <f t="shared" si="13"/>
        <v>0</v>
      </c>
      <c r="E98" s="6">
        <f t="shared" si="14"/>
        <v>0</v>
      </c>
      <c r="F98" s="6">
        <f t="shared" si="15"/>
        <v>0</v>
      </c>
      <c r="G98" s="6">
        <f t="shared" si="16"/>
        <v>0</v>
      </c>
      <c r="H98" s="6">
        <f t="shared" si="17"/>
        <v>25</v>
      </c>
      <c r="I98" s="7">
        <f t="shared" si="18"/>
        <v>0</v>
      </c>
      <c r="J98" s="8">
        <f t="shared" si="19"/>
        <v>0</v>
      </c>
      <c r="K98" s="5" t="s">
        <v>36</v>
      </c>
      <c r="L98" s="5" t="s">
        <v>36</v>
      </c>
      <c r="M98" s="4"/>
      <c r="N98" s="11" t="s">
        <v>36</v>
      </c>
      <c r="O98" s="11" t="s">
        <v>36</v>
      </c>
      <c r="P98" s="11" t="s">
        <v>36</v>
      </c>
      <c r="Q98" s="11" t="s">
        <v>36</v>
      </c>
      <c r="R98" s="11" t="s">
        <v>36</v>
      </c>
      <c r="S98" s="11" t="s">
        <v>36</v>
      </c>
      <c r="T98" s="11" t="s">
        <v>36</v>
      </c>
      <c r="U98" s="11" t="s">
        <v>36</v>
      </c>
      <c r="V98" s="11" t="s">
        <v>36</v>
      </c>
      <c r="W98" s="11" t="s">
        <v>36</v>
      </c>
      <c r="X98" s="11" t="s">
        <v>36</v>
      </c>
      <c r="Y98" s="11" t="s">
        <v>36</v>
      </c>
      <c r="Z98" s="11" t="s">
        <v>36</v>
      </c>
      <c r="AA98" s="11" t="s">
        <v>36</v>
      </c>
      <c r="AB98" s="11" t="s">
        <v>36</v>
      </c>
      <c r="AC98" s="11" t="s">
        <v>36</v>
      </c>
      <c r="AD98" s="11" t="s">
        <v>36</v>
      </c>
      <c r="AE98" s="11" t="s">
        <v>36</v>
      </c>
      <c r="AF98" s="11" t="s">
        <v>36</v>
      </c>
      <c r="AG98" s="11" t="s">
        <v>36</v>
      </c>
      <c r="AH98" s="11" t="s">
        <v>36</v>
      </c>
      <c r="AI98" s="11" t="s">
        <v>36</v>
      </c>
      <c r="AJ98" s="11" t="s">
        <v>36</v>
      </c>
      <c r="AK98" s="11" t="s">
        <v>36</v>
      </c>
      <c r="AL98" s="11" t="s">
        <v>36</v>
      </c>
    </row>
    <row r="99" spans="1:38" s="10" customFormat="1" x14ac:dyDescent="0.25">
      <c r="A99" s="13" t="s">
        <v>138</v>
      </c>
      <c r="B99" s="6">
        <f t="shared" si="11"/>
        <v>0</v>
      </c>
      <c r="C99" s="6">
        <f t="shared" si="12"/>
        <v>0</v>
      </c>
      <c r="D99" s="6">
        <f t="shared" si="13"/>
        <v>0</v>
      </c>
      <c r="E99" s="6">
        <f t="shared" si="14"/>
        <v>0</v>
      </c>
      <c r="F99" s="6">
        <f t="shared" si="15"/>
        <v>0</v>
      </c>
      <c r="G99" s="6">
        <f t="shared" si="16"/>
        <v>0</v>
      </c>
      <c r="H99" s="6">
        <f t="shared" si="17"/>
        <v>25</v>
      </c>
      <c r="I99" s="7">
        <f t="shared" si="18"/>
        <v>0</v>
      </c>
      <c r="J99" s="8">
        <f t="shared" si="19"/>
        <v>0</v>
      </c>
      <c r="K99" s="5" t="s">
        <v>36</v>
      </c>
      <c r="L99" s="5" t="s">
        <v>36</v>
      </c>
      <c r="M99" s="4"/>
      <c r="N99" s="11" t="s">
        <v>36</v>
      </c>
      <c r="O99" s="11" t="s">
        <v>36</v>
      </c>
      <c r="P99" s="11" t="s">
        <v>36</v>
      </c>
      <c r="Q99" s="11" t="s">
        <v>36</v>
      </c>
      <c r="R99" s="11" t="s">
        <v>36</v>
      </c>
      <c r="S99" s="11" t="s">
        <v>36</v>
      </c>
      <c r="T99" s="11" t="s">
        <v>36</v>
      </c>
      <c r="U99" s="11" t="s">
        <v>36</v>
      </c>
      <c r="V99" s="11" t="s">
        <v>36</v>
      </c>
      <c r="W99" s="11" t="s">
        <v>36</v>
      </c>
      <c r="X99" s="11" t="s">
        <v>36</v>
      </c>
      <c r="Y99" s="11" t="s">
        <v>36</v>
      </c>
      <c r="Z99" s="11" t="s">
        <v>36</v>
      </c>
      <c r="AA99" s="11" t="s">
        <v>36</v>
      </c>
      <c r="AB99" s="11" t="s">
        <v>36</v>
      </c>
      <c r="AC99" s="11" t="s">
        <v>36</v>
      </c>
      <c r="AD99" s="11" t="s">
        <v>36</v>
      </c>
      <c r="AE99" s="11" t="s">
        <v>36</v>
      </c>
      <c r="AF99" s="11" t="s">
        <v>36</v>
      </c>
      <c r="AG99" s="11" t="s">
        <v>36</v>
      </c>
      <c r="AH99" s="11" t="s">
        <v>36</v>
      </c>
      <c r="AI99" s="11" t="s">
        <v>36</v>
      </c>
      <c r="AJ99" s="11" t="s">
        <v>36</v>
      </c>
      <c r="AK99" s="11" t="s">
        <v>36</v>
      </c>
      <c r="AL99" s="11" t="s">
        <v>36</v>
      </c>
    </row>
    <row r="100" spans="1:38" s="10" customFormat="1" x14ac:dyDescent="0.25">
      <c r="A100" s="13" t="s">
        <v>139</v>
      </c>
      <c r="B100" s="6">
        <f t="shared" si="11"/>
        <v>0</v>
      </c>
      <c r="C100" s="6">
        <f t="shared" si="12"/>
        <v>0</v>
      </c>
      <c r="D100" s="6">
        <f t="shared" si="13"/>
        <v>0</v>
      </c>
      <c r="E100" s="6">
        <f t="shared" si="14"/>
        <v>0</v>
      </c>
      <c r="F100" s="6">
        <f t="shared" si="15"/>
        <v>0</v>
      </c>
      <c r="G100" s="6">
        <f t="shared" si="16"/>
        <v>0</v>
      </c>
      <c r="H100" s="6">
        <f t="shared" si="17"/>
        <v>25</v>
      </c>
      <c r="I100" s="7">
        <f t="shared" si="18"/>
        <v>0</v>
      </c>
      <c r="J100" s="8">
        <f t="shared" si="19"/>
        <v>0</v>
      </c>
      <c r="K100" s="5" t="s">
        <v>36</v>
      </c>
      <c r="L100" s="5" t="s">
        <v>36</v>
      </c>
      <c r="M100" s="4"/>
      <c r="N100" s="11" t="s">
        <v>36</v>
      </c>
      <c r="O100" s="11" t="s">
        <v>36</v>
      </c>
      <c r="P100" s="11" t="s">
        <v>36</v>
      </c>
      <c r="Q100" s="11" t="s">
        <v>36</v>
      </c>
      <c r="R100" s="11" t="s">
        <v>36</v>
      </c>
      <c r="S100" s="11" t="s">
        <v>36</v>
      </c>
      <c r="T100" s="11" t="s">
        <v>36</v>
      </c>
      <c r="U100" s="11" t="s">
        <v>36</v>
      </c>
      <c r="V100" s="11" t="s">
        <v>36</v>
      </c>
      <c r="W100" s="11" t="s">
        <v>36</v>
      </c>
      <c r="X100" s="11" t="s">
        <v>36</v>
      </c>
      <c r="Y100" s="11" t="s">
        <v>36</v>
      </c>
      <c r="Z100" s="11" t="s">
        <v>36</v>
      </c>
      <c r="AA100" s="11" t="s">
        <v>36</v>
      </c>
      <c r="AB100" s="11" t="s">
        <v>36</v>
      </c>
      <c r="AC100" s="11" t="s">
        <v>36</v>
      </c>
      <c r="AD100" s="11" t="s">
        <v>36</v>
      </c>
      <c r="AE100" s="11" t="s">
        <v>36</v>
      </c>
      <c r="AF100" s="11" t="s">
        <v>36</v>
      </c>
      <c r="AG100" s="11" t="s">
        <v>36</v>
      </c>
      <c r="AH100" s="11" t="s">
        <v>36</v>
      </c>
      <c r="AI100" s="11" t="s">
        <v>36</v>
      </c>
      <c r="AJ100" s="11" t="s">
        <v>36</v>
      </c>
      <c r="AK100" s="11" t="s">
        <v>36</v>
      </c>
      <c r="AL100" s="11" t="s">
        <v>36</v>
      </c>
    </row>
    <row r="101" spans="1:38" s="10" customFormat="1" x14ac:dyDescent="0.25">
      <c r="A101" s="13" t="s">
        <v>140</v>
      </c>
      <c r="B101" s="6">
        <f t="shared" si="11"/>
        <v>0</v>
      </c>
      <c r="C101" s="6">
        <f t="shared" si="12"/>
        <v>0</v>
      </c>
      <c r="D101" s="6">
        <f t="shared" si="13"/>
        <v>0</v>
      </c>
      <c r="E101" s="6">
        <f t="shared" si="14"/>
        <v>0</v>
      </c>
      <c r="F101" s="6">
        <f t="shared" si="15"/>
        <v>0</v>
      </c>
      <c r="G101" s="6">
        <f t="shared" si="16"/>
        <v>0</v>
      </c>
      <c r="H101" s="6">
        <f t="shared" si="17"/>
        <v>25</v>
      </c>
      <c r="I101" s="7">
        <f t="shared" si="18"/>
        <v>0</v>
      </c>
      <c r="J101" s="8">
        <f t="shared" si="19"/>
        <v>0</v>
      </c>
      <c r="K101" s="5" t="s">
        <v>36</v>
      </c>
      <c r="L101" s="5" t="s">
        <v>36</v>
      </c>
      <c r="M101" s="4"/>
      <c r="N101" s="11" t="s">
        <v>36</v>
      </c>
      <c r="O101" s="11" t="s">
        <v>36</v>
      </c>
      <c r="P101" s="11" t="s">
        <v>36</v>
      </c>
      <c r="Q101" s="11" t="s">
        <v>36</v>
      </c>
      <c r="R101" s="11" t="s">
        <v>36</v>
      </c>
      <c r="S101" s="11" t="s">
        <v>36</v>
      </c>
      <c r="T101" s="11" t="s">
        <v>36</v>
      </c>
      <c r="U101" s="11" t="s">
        <v>36</v>
      </c>
      <c r="V101" s="11" t="s">
        <v>36</v>
      </c>
      <c r="W101" s="11" t="s">
        <v>36</v>
      </c>
      <c r="X101" s="11" t="s">
        <v>36</v>
      </c>
      <c r="Y101" s="11" t="s">
        <v>36</v>
      </c>
      <c r="Z101" s="11" t="s">
        <v>36</v>
      </c>
      <c r="AA101" s="11" t="s">
        <v>36</v>
      </c>
      <c r="AB101" s="11" t="s">
        <v>36</v>
      </c>
      <c r="AC101" s="11" t="s">
        <v>36</v>
      </c>
      <c r="AD101" s="11" t="s">
        <v>36</v>
      </c>
      <c r="AE101" s="11" t="s">
        <v>36</v>
      </c>
      <c r="AF101" s="11" t="s">
        <v>36</v>
      </c>
      <c r="AG101" s="11" t="s">
        <v>36</v>
      </c>
      <c r="AH101" s="11" t="s">
        <v>36</v>
      </c>
      <c r="AI101" s="11" t="s">
        <v>36</v>
      </c>
      <c r="AJ101" s="11" t="s">
        <v>36</v>
      </c>
      <c r="AK101" s="11" t="s">
        <v>36</v>
      </c>
      <c r="AL101" s="11" t="s">
        <v>36</v>
      </c>
    </row>
    <row r="102" spans="1:38" s="11" customFormat="1" x14ac:dyDescent="0.25">
      <c r="A102" s="13" t="s">
        <v>141</v>
      </c>
      <c r="B102" s="6">
        <f t="shared" si="11"/>
        <v>0</v>
      </c>
      <c r="C102" s="6">
        <f t="shared" si="12"/>
        <v>0</v>
      </c>
      <c r="D102" s="6">
        <f t="shared" si="13"/>
        <v>0</v>
      </c>
      <c r="E102" s="6">
        <f t="shared" si="14"/>
        <v>0</v>
      </c>
      <c r="F102" s="6">
        <f t="shared" si="15"/>
        <v>0</v>
      </c>
      <c r="G102" s="6">
        <f t="shared" si="16"/>
        <v>0</v>
      </c>
      <c r="H102" s="6">
        <f t="shared" si="17"/>
        <v>25</v>
      </c>
      <c r="I102" s="7">
        <f t="shared" si="18"/>
        <v>0</v>
      </c>
      <c r="J102" s="8">
        <f t="shared" si="19"/>
        <v>0</v>
      </c>
      <c r="K102" s="5" t="s">
        <v>36</v>
      </c>
      <c r="L102" s="5" t="s">
        <v>36</v>
      </c>
      <c r="M102" s="4"/>
      <c r="N102" s="11" t="s">
        <v>36</v>
      </c>
      <c r="O102" s="11" t="s">
        <v>36</v>
      </c>
      <c r="P102" s="11" t="s">
        <v>36</v>
      </c>
      <c r="Q102" s="11" t="s">
        <v>36</v>
      </c>
      <c r="R102" s="11" t="s">
        <v>36</v>
      </c>
      <c r="S102" s="11" t="s">
        <v>36</v>
      </c>
      <c r="T102" s="11" t="s">
        <v>36</v>
      </c>
      <c r="U102" s="11" t="s">
        <v>36</v>
      </c>
      <c r="V102" s="11" t="s">
        <v>36</v>
      </c>
      <c r="W102" s="11" t="s">
        <v>36</v>
      </c>
      <c r="X102" s="11" t="s">
        <v>36</v>
      </c>
      <c r="Y102" s="11" t="s">
        <v>36</v>
      </c>
      <c r="Z102" s="11" t="s">
        <v>36</v>
      </c>
      <c r="AA102" s="11" t="s">
        <v>36</v>
      </c>
      <c r="AB102" s="11" t="s">
        <v>36</v>
      </c>
      <c r="AC102" s="11" t="s">
        <v>36</v>
      </c>
      <c r="AD102" s="11" t="s">
        <v>36</v>
      </c>
      <c r="AE102" s="11" t="s">
        <v>36</v>
      </c>
      <c r="AF102" s="11" t="s">
        <v>36</v>
      </c>
      <c r="AG102" s="11" t="s">
        <v>36</v>
      </c>
      <c r="AH102" s="11" t="s">
        <v>36</v>
      </c>
      <c r="AI102" s="11" t="s">
        <v>36</v>
      </c>
      <c r="AJ102" s="11" t="s">
        <v>36</v>
      </c>
      <c r="AK102" s="11" t="s">
        <v>36</v>
      </c>
      <c r="AL102" s="11" t="s">
        <v>36</v>
      </c>
    </row>
    <row r="103" spans="1:38" s="11" customFormat="1" x14ac:dyDescent="0.25">
      <c r="A103" s="13" t="s">
        <v>142</v>
      </c>
      <c r="B103" s="6">
        <f t="shared" si="11"/>
        <v>0</v>
      </c>
      <c r="C103" s="6">
        <f t="shared" si="12"/>
        <v>0</v>
      </c>
      <c r="D103" s="6">
        <f t="shared" si="13"/>
        <v>0</v>
      </c>
      <c r="E103" s="6">
        <f t="shared" si="14"/>
        <v>0</v>
      </c>
      <c r="F103" s="6">
        <f t="shared" si="15"/>
        <v>0</v>
      </c>
      <c r="G103" s="6">
        <f t="shared" si="16"/>
        <v>0</v>
      </c>
      <c r="H103" s="6">
        <f t="shared" si="17"/>
        <v>25</v>
      </c>
      <c r="I103" s="7">
        <f t="shared" si="18"/>
        <v>0</v>
      </c>
      <c r="J103" s="8">
        <f t="shared" si="19"/>
        <v>0</v>
      </c>
      <c r="K103" s="5" t="s">
        <v>36</v>
      </c>
      <c r="L103" s="5" t="s">
        <v>36</v>
      </c>
      <c r="M103" s="4"/>
      <c r="N103" s="11" t="s">
        <v>36</v>
      </c>
      <c r="O103" s="11" t="s">
        <v>36</v>
      </c>
      <c r="P103" s="11" t="s">
        <v>36</v>
      </c>
      <c r="Q103" s="11" t="s">
        <v>36</v>
      </c>
      <c r="R103" s="11" t="s">
        <v>36</v>
      </c>
      <c r="S103" s="11" t="s">
        <v>36</v>
      </c>
      <c r="T103" s="11" t="s">
        <v>36</v>
      </c>
      <c r="U103" s="11" t="s">
        <v>36</v>
      </c>
      <c r="V103" s="11" t="s">
        <v>36</v>
      </c>
      <c r="W103" s="11" t="s">
        <v>36</v>
      </c>
      <c r="X103" s="11" t="s">
        <v>36</v>
      </c>
      <c r="Y103" s="11" t="s">
        <v>36</v>
      </c>
      <c r="Z103" s="11" t="s">
        <v>36</v>
      </c>
      <c r="AA103" s="11" t="s">
        <v>36</v>
      </c>
      <c r="AB103" s="11" t="s">
        <v>36</v>
      </c>
      <c r="AC103" s="11" t="s">
        <v>36</v>
      </c>
      <c r="AD103" s="11" t="s">
        <v>36</v>
      </c>
      <c r="AE103" s="11" t="s">
        <v>36</v>
      </c>
      <c r="AF103" s="11" t="s">
        <v>36</v>
      </c>
      <c r="AG103" s="11" t="s">
        <v>36</v>
      </c>
      <c r="AH103" s="11" t="s">
        <v>36</v>
      </c>
      <c r="AI103" s="11" t="s">
        <v>36</v>
      </c>
      <c r="AJ103" s="11" t="s">
        <v>36</v>
      </c>
      <c r="AK103" s="11" t="s">
        <v>36</v>
      </c>
      <c r="AL103" s="11" t="s">
        <v>36</v>
      </c>
    </row>
    <row r="104" spans="1:38" s="11" customFormat="1" x14ac:dyDescent="0.25">
      <c r="A104" s="13" t="s">
        <v>143</v>
      </c>
      <c r="B104" s="6">
        <f t="shared" si="11"/>
        <v>0</v>
      </c>
      <c r="C104" s="6">
        <f t="shared" si="12"/>
        <v>0</v>
      </c>
      <c r="D104" s="6">
        <f t="shared" si="13"/>
        <v>0</v>
      </c>
      <c r="E104" s="6">
        <f t="shared" si="14"/>
        <v>1</v>
      </c>
      <c r="F104" s="6">
        <f t="shared" si="15"/>
        <v>0</v>
      </c>
      <c r="G104" s="6">
        <f t="shared" si="16"/>
        <v>1</v>
      </c>
      <c r="H104" s="6">
        <f t="shared" si="17"/>
        <v>25</v>
      </c>
      <c r="I104" s="7">
        <f t="shared" si="18"/>
        <v>4</v>
      </c>
      <c r="J104" s="8">
        <f t="shared" si="19"/>
        <v>0</v>
      </c>
      <c r="K104" s="5" t="s">
        <v>40</v>
      </c>
      <c r="L104" s="5" t="s">
        <v>40</v>
      </c>
      <c r="M104" s="4"/>
      <c r="N104" s="11" t="s">
        <v>36</v>
      </c>
      <c r="O104" s="11" t="s">
        <v>36</v>
      </c>
      <c r="P104" s="11" t="s">
        <v>36</v>
      </c>
      <c r="Q104" s="11" t="s">
        <v>36</v>
      </c>
      <c r="R104" s="11" t="s">
        <v>36</v>
      </c>
      <c r="S104" s="11" t="s">
        <v>36</v>
      </c>
      <c r="T104" s="11" t="s">
        <v>36</v>
      </c>
      <c r="U104" s="11" t="s">
        <v>36</v>
      </c>
      <c r="V104" s="11" t="s">
        <v>36</v>
      </c>
      <c r="W104" s="11" t="s">
        <v>36</v>
      </c>
      <c r="X104" s="11" t="s">
        <v>36</v>
      </c>
      <c r="Y104" s="11" t="s">
        <v>36</v>
      </c>
      <c r="Z104" s="11" t="s">
        <v>36</v>
      </c>
      <c r="AA104" s="11" t="s">
        <v>119</v>
      </c>
      <c r="AB104" s="11" t="s">
        <v>36</v>
      </c>
      <c r="AC104" s="11" t="s">
        <v>36</v>
      </c>
      <c r="AD104" s="11" t="s">
        <v>36</v>
      </c>
      <c r="AE104" s="11" t="s">
        <v>119</v>
      </c>
      <c r="AF104" s="11" t="s">
        <v>119</v>
      </c>
      <c r="AG104" s="11" t="s">
        <v>36</v>
      </c>
      <c r="AH104" s="11" t="s">
        <v>119</v>
      </c>
      <c r="AI104" s="11" t="s">
        <v>119</v>
      </c>
      <c r="AJ104" s="9" t="s">
        <v>41</v>
      </c>
      <c r="AK104" s="11" t="s">
        <v>119</v>
      </c>
      <c r="AL104" s="11" t="s">
        <v>36</v>
      </c>
    </row>
    <row r="105" spans="1:38" s="11" customFormat="1" x14ac:dyDescent="0.25">
      <c r="A105" s="13" t="s">
        <v>144</v>
      </c>
      <c r="B105" s="6">
        <f t="shared" si="11"/>
        <v>1</v>
      </c>
      <c r="C105" s="6">
        <f t="shared" si="12"/>
        <v>0</v>
      </c>
      <c r="D105" s="6">
        <f t="shared" si="13"/>
        <v>0</v>
      </c>
      <c r="E105" s="6">
        <f t="shared" si="14"/>
        <v>0</v>
      </c>
      <c r="F105" s="6">
        <f t="shared" si="15"/>
        <v>0</v>
      </c>
      <c r="G105" s="6">
        <f t="shared" si="16"/>
        <v>1</v>
      </c>
      <c r="H105" s="6">
        <f t="shared" si="17"/>
        <v>25</v>
      </c>
      <c r="I105" s="7">
        <f t="shared" si="18"/>
        <v>4</v>
      </c>
      <c r="J105" s="8">
        <f t="shared" si="19"/>
        <v>4</v>
      </c>
      <c r="K105" s="5">
        <f t="shared" si="20"/>
        <v>13.1</v>
      </c>
      <c r="L105" s="5">
        <f t="shared" si="21"/>
        <v>13.1</v>
      </c>
      <c r="M105" s="4"/>
      <c r="N105" s="11" t="s">
        <v>36</v>
      </c>
      <c r="O105" s="11" t="s">
        <v>36</v>
      </c>
      <c r="P105" s="11" t="s">
        <v>36</v>
      </c>
      <c r="Q105" s="11" t="s">
        <v>36</v>
      </c>
      <c r="R105" s="11" t="s">
        <v>36</v>
      </c>
      <c r="S105" s="11" t="s">
        <v>36</v>
      </c>
      <c r="T105" s="11" t="s">
        <v>36</v>
      </c>
      <c r="U105" s="11" t="s">
        <v>36</v>
      </c>
      <c r="V105" s="11" t="s">
        <v>36</v>
      </c>
      <c r="W105" s="11" t="s">
        <v>36</v>
      </c>
      <c r="X105" s="11" t="s">
        <v>36</v>
      </c>
      <c r="Y105" s="11" t="s">
        <v>36</v>
      </c>
      <c r="Z105" s="11" t="s">
        <v>36</v>
      </c>
      <c r="AA105" s="11" t="s">
        <v>36</v>
      </c>
      <c r="AB105" s="11" t="s">
        <v>36</v>
      </c>
      <c r="AC105" s="11" t="s">
        <v>36</v>
      </c>
      <c r="AD105" s="11" t="s">
        <v>119</v>
      </c>
      <c r="AE105" s="11" t="s">
        <v>36</v>
      </c>
      <c r="AF105" s="11" t="s">
        <v>36</v>
      </c>
      <c r="AG105" s="11" t="s">
        <v>36</v>
      </c>
      <c r="AH105" s="11" t="s">
        <v>36</v>
      </c>
      <c r="AI105" s="11" t="s">
        <v>36</v>
      </c>
      <c r="AJ105" s="11">
        <v>13.1</v>
      </c>
      <c r="AK105" s="11" t="s">
        <v>36</v>
      </c>
      <c r="AL105" s="11" t="s">
        <v>36</v>
      </c>
    </row>
    <row r="106" spans="1:38" s="11" customFormat="1" x14ac:dyDescent="0.25">
      <c r="A106" s="13" t="s">
        <v>145</v>
      </c>
      <c r="B106" s="6">
        <f t="shared" si="11"/>
        <v>0</v>
      </c>
      <c r="C106" s="6">
        <f t="shared" si="12"/>
        <v>0</v>
      </c>
      <c r="D106" s="6">
        <f t="shared" si="13"/>
        <v>0</v>
      </c>
      <c r="E106" s="6">
        <f t="shared" si="14"/>
        <v>0</v>
      </c>
      <c r="F106" s="6">
        <f t="shared" si="15"/>
        <v>0</v>
      </c>
      <c r="G106" s="6">
        <f t="shared" si="16"/>
        <v>0</v>
      </c>
      <c r="H106" s="6">
        <f t="shared" si="17"/>
        <v>25</v>
      </c>
      <c r="I106" s="7">
        <f t="shared" si="18"/>
        <v>0</v>
      </c>
      <c r="J106" s="8">
        <f t="shared" si="19"/>
        <v>0</v>
      </c>
      <c r="K106" s="5" t="s">
        <v>36</v>
      </c>
      <c r="L106" s="5" t="s">
        <v>36</v>
      </c>
      <c r="M106" s="4"/>
      <c r="N106" s="11" t="s">
        <v>36</v>
      </c>
      <c r="O106" s="11" t="s">
        <v>36</v>
      </c>
      <c r="P106" s="11" t="s">
        <v>36</v>
      </c>
      <c r="Q106" s="11" t="s">
        <v>36</v>
      </c>
      <c r="R106" s="11" t="s">
        <v>36</v>
      </c>
      <c r="S106" s="11" t="s">
        <v>36</v>
      </c>
      <c r="T106" s="11" t="s">
        <v>36</v>
      </c>
      <c r="U106" s="11" t="s">
        <v>36</v>
      </c>
      <c r="V106" s="11" t="s">
        <v>36</v>
      </c>
      <c r="W106" s="11" t="s">
        <v>113</v>
      </c>
      <c r="X106" s="11" t="s">
        <v>36</v>
      </c>
      <c r="Y106" s="11" t="s">
        <v>36</v>
      </c>
      <c r="Z106" s="11" t="s">
        <v>36</v>
      </c>
      <c r="AA106" s="11" t="s">
        <v>36</v>
      </c>
      <c r="AB106" s="11" t="s">
        <v>36</v>
      </c>
      <c r="AC106" s="11" t="s">
        <v>36</v>
      </c>
      <c r="AD106" s="11" t="s">
        <v>36</v>
      </c>
      <c r="AE106" s="11" t="s">
        <v>36</v>
      </c>
      <c r="AF106" s="11" t="s">
        <v>36</v>
      </c>
      <c r="AG106" s="11" t="s">
        <v>36</v>
      </c>
      <c r="AH106" s="11" t="s">
        <v>36</v>
      </c>
      <c r="AI106" s="11" t="s">
        <v>36</v>
      </c>
      <c r="AJ106" s="11" t="s">
        <v>36</v>
      </c>
      <c r="AK106" s="11" t="s">
        <v>36</v>
      </c>
      <c r="AL106" s="11" t="s">
        <v>36</v>
      </c>
    </row>
    <row r="107" spans="1:38" s="11" customFormat="1" x14ac:dyDescent="0.25">
      <c r="A107" s="13" t="s">
        <v>146</v>
      </c>
      <c r="B107" s="6">
        <f t="shared" si="11"/>
        <v>0</v>
      </c>
      <c r="C107" s="6">
        <f t="shared" si="12"/>
        <v>0</v>
      </c>
      <c r="D107" s="6">
        <f t="shared" si="13"/>
        <v>0</v>
      </c>
      <c r="E107" s="6">
        <f t="shared" si="14"/>
        <v>0</v>
      </c>
      <c r="F107" s="6">
        <f t="shared" si="15"/>
        <v>0</v>
      </c>
      <c r="G107" s="6">
        <f t="shared" si="16"/>
        <v>0</v>
      </c>
      <c r="H107" s="6">
        <f t="shared" si="17"/>
        <v>25</v>
      </c>
      <c r="I107" s="7">
        <f t="shared" si="18"/>
        <v>0</v>
      </c>
      <c r="J107" s="8">
        <f t="shared" si="19"/>
        <v>0</v>
      </c>
      <c r="K107" s="5" t="s">
        <v>36</v>
      </c>
      <c r="L107" s="5" t="s">
        <v>36</v>
      </c>
      <c r="M107" s="4"/>
      <c r="N107" s="11" t="s">
        <v>36</v>
      </c>
      <c r="O107" s="11" t="s">
        <v>36</v>
      </c>
      <c r="P107" s="11" t="s">
        <v>36</v>
      </c>
      <c r="Q107" s="11" t="s">
        <v>36</v>
      </c>
      <c r="R107" s="11" t="s">
        <v>36</v>
      </c>
      <c r="S107" s="11" t="s">
        <v>36</v>
      </c>
      <c r="T107" s="11" t="s">
        <v>36</v>
      </c>
      <c r="U107" s="11" t="s">
        <v>36</v>
      </c>
      <c r="V107" s="11" t="s">
        <v>36</v>
      </c>
      <c r="W107" s="11" t="s">
        <v>36</v>
      </c>
      <c r="X107" s="11" t="s">
        <v>36</v>
      </c>
      <c r="Y107" s="11" t="s">
        <v>36</v>
      </c>
      <c r="Z107" s="11" t="s">
        <v>36</v>
      </c>
      <c r="AA107" s="11" t="s">
        <v>36</v>
      </c>
      <c r="AB107" s="11" t="s">
        <v>36</v>
      </c>
      <c r="AC107" s="11" t="s">
        <v>36</v>
      </c>
      <c r="AD107" s="11" t="s">
        <v>36</v>
      </c>
      <c r="AE107" s="11" t="s">
        <v>36</v>
      </c>
      <c r="AF107" s="11" t="s">
        <v>36</v>
      </c>
      <c r="AG107" s="11" t="s">
        <v>36</v>
      </c>
      <c r="AH107" s="11" t="s">
        <v>36</v>
      </c>
      <c r="AI107" s="11" t="s">
        <v>36</v>
      </c>
      <c r="AJ107" s="11" t="s">
        <v>36</v>
      </c>
      <c r="AK107" s="11" t="s">
        <v>36</v>
      </c>
      <c r="AL107" s="11" t="s">
        <v>36</v>
      </c>
    </row>
    <row r="108" spans="1:38" s="11" customFormat="1" x14ac:dyDescent="0.25">
      <c r="A108" s="13" t="s">
        <v>147</v>
      </c>
      <c r="B108" s="6">
        <f t="shared" si="11"/>
        <v>10</v>
      </c>
      <c r="C108" s="6">
        <f t="shared" si="12"/>
        <v>4</v>
      </c>
      <c r="D108" s="6">
        <f t="shared" si="13"/>
        <v>0</v>
      </c>
      <c r="E108" s="6">
        <f t="shared" si="14"/>
        <v>0</v>
      </c>
      <c r="F108" s="6">
        <f t="shared" si="15"/>
        <v>1</v>
      </c>
      <c r="G108" s="6">
        <f t="shared" si="16"/>
        <v>15</v>
      </c>
      <c r="H108" s="6">
        <f t="shared" si="17"/>
        <v>25</v>
      </c>
      <c r="I108" s="7">
        <f t="shared" si="18"/>
        <v>60</v>
      </c>
      <c r="J108" s="8">
        <f t="shared" si="19"/>
        <v>40</v>
      </c>
      <c r="K108" s="5">
        <f t="shared" si="20"/>
        <v>50.1</v>
      </c>
      <c r="L108" s="5">
        <f t="shared" si="21"/>
        <v>161.1</v>
      </c>
      <c r="M108" s="4"/>
      <c r="N108" s="11">
        <v>59.7</v>
      </c>
      <c r="O108" s="11">
        <v>59.5</v>
      </c>
      <c r="P108" s="11">
        <v>79.400000000000006</v>
      </c>
      <c r="Q108" s="11">
        <v>125.3</v>
      </c>
      <c r="R108" s="11">
        <v>8.4</v>
      </c>
      <c r="S108" s="11" t="s">
        <v>4</v>
      </c>
      <c r="T108" s="11" t="s">
        <v>2</v>
      </c>
      <c r="U108" s="11" t="s">
        <v>2</v>
      </c>
      <c r="V108" s="11" t="s">
        <v>36</v>
      </c>
      <c r="W108" s="11" t="s">
        <v>36</v>
      </c>
      <c r="X108" s="11" t="s">
        <v>2</v>
      </c>
      <c r="Y108" s="11" t="s">
        <v>36</v>
      </c>
      <c r="Z108" s="11">
        <v>7.3</v>
      </c>
      <c r="AA108" s="11">
        <v>40.700000000000003</v>
      </c>
      <c r="AB108" s="11" t="s">
        <v>2</v>
      </c>
      <c r="AC108" s="11" t="s">
        <v>36</v>
      </c>
      <c r="AD108" s="11" t="s">
        <v>36</v>
      </c>
      <c r="AE108" s="11" t="s">
        <v>36</v>
      </c>
      <c r="AF108" s="11" t="s">
        <v>36</v>
      </c>
      <c r="AG108" s="11" t="s">
        <v>36</v>
      </c>
      <c r="AH108" s="11" t="s">
        <v>36</v>
      </c>
      <c r="AI108" s="11">
        <v>32.9</v>
      </c>
      <c r="AJ108" s="11">
        <v>161.1</v>
      </c>
      <c r="AK108" s="11">
        <v>25</v>
      </c>
      <c r="AL108" s="11" t="s">
        <v>36</v>
      </c>
    </row>
    <row r="109" spans="1:38" s="11" customFormat="1" x14ac:dyDescent="0.25">
      <c r="A109" s="13" t="s">
        <v>148</v>
      </c>
      <c r="B109" s="6">
        <f t="shared" si="11"/>
        <v>4</v>
      </c>
      <c r="C109" s="6">
        <f t="shared" si="12"/>
        <v>3</v>
      </c>
      <c r="D109" s="6">
        <f t="shared" si="13"/>
        <v>0</v>
      </c>
      <c r="E109" s="6">
        <f t="shared" si="14"/>
        <v>0</v>
      </c>
      <c r="F109" s="6">
        <f t="shared" si="15"/>
        <v>0</v>
      </c>
      <c r="G109" s="6">
        <f t="shared" si="16"/>
        <v>7</v>
      </c>
      <c r="H109" s="6">
        <f t="shared" si="17"/>
        <v>25</v>
      </c>
      <c r="I109" s="7">
        <f t="shared" si="18"/>
        <v>28.000000000000004</v>
      </c>
      <c r="J109" s="8">
        <f t="shared" si="19"/>
        <v>16</v>
      </c>
      <c r="K109" s="5">
        <f t="shared" si="20"/>
        <v>6.3999999999999995</v>
      </c>
      <c r="L109" s="5">
        <f t="shared" si="21"/>
        <v>9.9</v>
      </c>
      <c r="M109" s="4"/>
      <c r="N109" s="11" t="s">
        <v>2</v>
      </c>
      <c r="O109" s="11" t="s">
        <v>2</v>
      </c>
      <c r="P109" s="11">
        <v>9.9</v>
      </c>
      <c r="Q109" s="11">
        <v>8.6999999999999993</v>
      </c>
      <c r="R109" s="11" t="s">
        <v>36</v>
      </c>
      <c r="S109" s="11" t="s">
        <v>36</v>
      </c>
      <c r="T109" s="11" t="s">
        <v>36</v>
      </c>
      <c r="U109" s="11" t="s">
        <v>36</v>
      </c>
      <c r="V109" s="11" t="s">
        <v>36</v>
      </c>
      <c r="W109" s="11" t="s">
        <v>36</v>
      </c>
      <c r="X109" s="11" t="s">
        <v>36</v>
      </c>
      <c r="Y109" s="11" t="s">
        <v>113</v>
      </c>
      <c r="Z109" s="11" t="s">
        <v>2</v>
      </c>
      <c r="AA109" s="11">
        <v>3.8</v>
      </c>
      <c r="AB109" s="11" t="s">
        <v>36</v>
      </c>
      <c r="AC109" s="11" t="s">
        <v>36</v>
      </c>
      <c r="AD109" s="11" t="s">
        <v>119</v>
      </c>
      <c r="AE109" s="11" t="s">
        <v>36</v>
      </c>
      <c r="AF109" s="11" t="s">
        <v>36</v>
      </c>
      <c r="AG109" s="11" t="s">
        <v>36</v>
      </c>
      <c r="AH109" s="11" t="s">
        <v>36</v>
      </c>
      <c r="AI109" s="11">
        <v>4.0999999999999996</v>
      </c>
      <c r="AJ109" s="11" t="s">
        <v>36</v>
      </c>
      <c r="AK109" s="11" t="s">
        <v>36</v>
      </c>
      <c r="AL109" s="11" t="s">
        <v>36</v>
      </c>
    </row>
    <row r="110" spans="1:38" s="11" customFormat="1" x14ac:dyDescent="0.25">
      <c r="A110" s="13" t="s">
        <v>149</v>
      </c>
      <c r="B110" s="6">
        <f t="shared" si="11"/>
        <v>3</v>
      </c>
      <c r="C110" s="6">
        <f t="shared" si="12"/>
        <v>2</v>
      </c>
      <c r="D110" s="6">
        <f t="shared" si="13"/>
        <v>0</v>
      </c>
      <c r="E110" s="6">
        <f t="shared" si="14"/>
        <v>0</v>
      </c>
      <c r="F110" s="6">
        <f t="shared" si="15"/>
        <v>0</v>
      </c>
      <c r="G110" s="6">
        <f t="shared" si="16"/>
        <v>5</v>
      </c>
      <c r="H110" s="6">
        <f t="shared" si="17"/>
        <v>25</v>
      </c>
      <c r="I110" s="7">
        <f t="shared" si="18"/>
        <v>20</v>
      </c>
      <c r="J110" s="8">
        <f t="shared" si="19"/>
        <v>12</v>
      </c>
      <c r="K110" s="5">
        <f t="shared" si="20"/>
        <v>35.700000000000003</v>
      </c>
      <c r="L110" s="5">
        <f t="shared" si="21"/>
        <v>79.2</v>
      </c>
      <c r="M110" s="4"/>
      <c r="N110" s="11" t="s">
        <v>36</v>
      </c>
      <c r="O110" s="11" t="s">
        <v>36</v>
      </c>
      <c r="P110" s="11" t="s">
        <v>36</v>
      </c>
      <c r="Q110" s="11">
        <v>79.2</v>
      </c>
      <c r="R110" s="11" t="s">
        <v>36</v>
      </c>
      <c r="S110" s="11" t="s">
        <v>36</v>
      </c>
      <c r="T110" s="11" t="s">
        <v>36</v>
      </c>
      <c r="U110" s="11" t="s">
        <v>36</v>
      </c>
      <c r="V110" s="11" t="s">
        <v>36</v>
      </c>
      <c r="W110" s="11" t="s">
        <v>36</v>
      </c>
      <c r="X110" s="11" t="s">
        <v>36</v>
      </c>
      <c r="Y110" s="11" t="s">
        <v>36</v>
      </c>
      <c r="Z110" s="11" t="s">
        <v>2</v>
      </c>
      <c r="AA110" s="11">
        <v>17.2</v>
      </c>
      <c r="AB110" s="11" t="s">
        <v>36</v>
      </c>
      <c r="AC110" s="11" t="s">
        <v>119</v>
      </c>
      <c r="AD110" s="11" t="s">
        <v>36</v>
      </c>
      <c r="AE110" s="11" t="s">
        <v>2</v>
      </c>
      <c r="AF110" s="11" t="s">
        <v>36</v>
      </c>
      <c r="AG110" s="11" t="s">
        <v>36</v>
      </c>
      <c r="AH110" s="11" t="s">
        <v>36</v>
      </c>
      <c r="AI110" s="11">
        <v>35.700000000000003</v>
      </c>
      <c r="AJ110" s="11" t="s">
        <v>113</v>
      </c>
      <c r="AK110" s="11" t="s">
        <v>113</v>
      </c>
      <c r="AL110" s="11" t="s">
        <v>36</v>
      </c>
    </row>
    <row r="111" spans="1:38" s="11" customFormat="1" x14ac:dyDescent="0.25">
      <c r="A111" s="13" t="s">
        <v>150</v>
      </c>
      <c r="B111" s="6">
        <f t="shared" si="11"/>
        <v>1</v>
      </c>
      <c r="C111" s="6">
        <f t="shared" si="12"/>
        <v>4</v>
      </c>
      <c r="D111" s="6">
        <f t="shared" si="13"/>
        <v>0</v>
      </c>
      <c r="E111" s="6">
        <f t="shared" si="14"/>
        <v>0</v>
      </c>
      <c r="F111" s="6">
        <f t="shared" si="15"/>
        <v>0</v>
      </c>
      <c r="G111" s="6">
        <f t="shared" si="16"/>
        <v>5</v>
      </c>
      <c r="H111" s="6">
        <f t="shared" si="17"/>
        <v>25</v>
      </c>
      <c r="I111" s="7">
        <f t="shared" si="18"/>
        <v>20</v>
      </c>
      <c r="J111" s="8">
        <f t="shared" si="19"/>
        <v>4</v>
      </c>
      <c r="K111" s="5">
        <f t="shared" si="20"/>
        <v>45.9</v>
      </c>
      <c r="L111" s="5">
        <f t="shared" si="21"/>
        <v>45.9</v>
      </c>
      <c r="M111" s="4"/>
      <c r="N111" s="11" t="s">
        <v>36</v>
      </c>
      <c r="O111" s="11" t="s">
        <v>36</v>
      </c>
      <c r="P111" s="11" t="s">
        <v>36</v>
      </c>
      <c r="Q111" s="11" t="s">
        <v>2</v>
      </c>
      <c r="R111" s="11" t="s">
        <v>36</v>
      </c>
      <c r="S111" s="11" t="s">
        <v>36</v>
      </c>
      <c r="T111" s="11" t="s">
        <v>36</v>
      </c>
      <c r="U111" s="11" t="s">
        <v>36</v>
      </c>
      <c r="V111" s="11" t="s">
        <v>36</v>
      </c>
      <c r="W111" s="11" t="s">
        <v>2</v>
      </c>
      <c r="X111" s="11" t="s">
        <v>36</v>
      </c>
      <c r="Y111" s="11" t="s">
        <v>36</v>
      </c>
      <c r="Z111" s="11" t="s">
        <v>2</v>
      </c>
      <c r="AA111" s="11" t="s">
        <v>36</v>
      </c>
      <c r="AB111" s="11" t="s">
        <v>2</v>
      </c>
      <c r="AC111" s="11" t="s">
        <v>36</v>
      </c>
      <c r="AD111" s="11">
        <v>45.9</v>
      </c>
      <c r="AE111" s="11" t="s">
        <v>36</v>
      </c>
      <c r="AF111" s="11" t="s">
        <v>119</v>
      </c>
      <c r="AG111" s="11" t="s">
        <v>36</v>
      </c>
      <c r="AH111" s="11" t="s">
        <v>36</v>
      </c>
      <c r="AI111" s="11" t="s">
        <v>36</v>
      </c>
      <c r="AJ111" s="11" t="s">
        <v>36</v>
      </c>
      <c r="AK111" s="11" t="s">
        <v>36</v>
      </c>
      <c r="AL111" s="11" t="s">
        <v>36</v>
      </c>
    </row>
    <row r="112" spans="1:38" s="11" customFormat="1" x14ac:dyDescent="0.25">
      <c r="A112" s="13" t="s">
        <v>151</v>
      </c>
      <c r="B112" s="6">
        <f t="shared" si="11"/>
        <v>0</v>
      </c>
      <c r="C112" s="6">
        <f t="shared" si="12"/>
        <v>0</v>
      </c>
      <c r="D112" s="6">
        <f t="shared" si="13"/>
        <v>0</v>
      </c>
      <c r="E112" s="6">
        <f t="shared" si="14"/>
        <v>0</v>
      </c>
      <c r="F112" s="6">
        <f t="shared" si="15"/>
        <v>0</v>
      </c>
      <c r="G112" s="6">
        <f t="shared" si="16"/>
        <v>0</v>
      </c>
      <c r="H112" s="6">
        <f t="shared" si="17"/>
        <v>25</v>
      </c>
      <c r="I112" s="7">
        <f t="shared" si="18"/>
        <v>0</v>
      </c>
      <c r="J112" s="8">
        <f t="shared" si="19"/>
        <v>0</v>
      </c>
      <c r="K112" s="5" t="s">
        <v>36</v>
      </c>
      <c r="L112" s="5" t="s">
        <v>36</v>
      </c>
      <c r="M112" s="4"/>
      <c r="N112" s="11" t="s">
        <v>36</v>
      </c>
      <c r="O112" s="11" t="s">
        <v>36</v>
      </c>
      <c r="P112" s="11" t="s">
        <v>36</v>
      </c>
      <c r="Q112" s="11" t="s">
        <v>36</v>
      </c>
      <c r="R112" s="11" t="s">
        <v>36</v>
      </c>
      <c r="S112" s="11" t="s">
        <v>36</v>
      </c>
      <c r="T112" s="11" t="s">
        <v>36</v>
      </c>
      <c r="U112" s="11" t="s">
        <v>36</v>
      </c>
      <c r="V112" s="11" t="s">
        <v>36</v>
      </c>
      <c r="W112" s="11" t="s">
        <v>36</v>
      </c>
      <c r="X112" s="11" t="s">
        <v>36</v>
      </c>
      <c r="Y112" s="11" t="s">
        <v>36</v>
      </c>
      <c r="Z112" s="11" t="s">
        <v>36</v>
      </c>
      <c r="AA112" s="11" t="s">
        <v>36</v>
      </c>
      <c r="AB112" s="11" t="s">
        <v>36</v>
      </c>
      <c r="AC112" s="11" t="s">
        <v>36</v>
      </c>
      <c r="AD112" s="11" t="s">
        <v>36</v>
      </c>
      <c r="AE112" s="11" t="s">
        <v>36</v>
      </c>
      <c r="AF112" s="11" t="s">
        <v>36</v>
      </c>
      <c r="AG112" s="11" t="s">
        <v>36</v>
      </c>
      <c r="AH112" s="11" t="s">
        <v>36</v>
      </c>
      <c r="AI112" s="11" t="s">
        <v>36</v>
      </c>
      <c r="AJ112" s="11" t="s">
        <v>36</v>
      </c>
      <c r="AK112" s="11" t="s">
        <v>36</v>
      </c>
      <c r="AL112" s="11" t="s">
        <v>36</v>
      </c>
    </row>
    <row r="113" spans="1:38" s="11" customFormat="1" x14ac:dyDescent="0.25">
      <c r="A113" s="15" t="s">
        <v>152</v>
      </c>
      <c r="B113" s="6">
        <f t="shared" si="11"/>
        <v>5</v>
      </c>
      <c r="C113" s="6">
        <f t="shared" si="12"/>
        <v>7</v>
      </c>
      <c r="D113" s="6">
        <f t="shared" si="13"/>
        <v>0</v>
      </c>
      <c r="E113" s="6">
        <f t="shared" si="14"/>
        <v>0</v>
      </c>
      <c r="F113" s="6">
        <f t="shared" si="15"/>
        <v>0</v>
      </c>
      <c r="G113" s="6">
        <f t="shared" si="16"/>
        <v>12</v>
      </c>
      <c r="H113" s="6">
        <f t="shared" si="17"/>
        <v>21</v>
      </c>
      <c r="I113" s="7">
        <f t="shared" si="18"/>
        <v>57.142857142857139</v>
      </c>
      <c r="J113" s="8">
        <f t="shared" si="19"/>
        <v>23.809523809523807</v>
      </c>
      <c r="K113" s="5">
        <f t="shared" si="20"/>
        <v>1.7368357181536498</v>
      </c>
      <c r="L113" s="5">
        <f t="shared" si="21"/>
        <v>2.8881140354086399</v>
      </c>
      <c r="M113" s="4"/>
      <c r="N113" s="16"/>
      <c r="O113" s="16"/>
      <c r="P113" s="16"/>
      <c r="Q113" s="16"/>
      <c r="R113" s="16" t="s">
        <v>113</v>
      </c>
      <c r="S113" s="16">
        <v>1.7368357181536498</v>
      </c>
      <c r="T113" s="16" t="s">
        <v>2</v>
      </c>
      <c r="U113" s="16" t="s">
        <v>2</v>
      </c>
      <c r="V113" s="16" t="s">
        <v>113</v>
      </c>
      <c r="W113" s="16" t="s">
        <v>153</v>
      </c>
      <c r="X113" s="16" t="s">
        <v>2</v>
      </c>
      <c r="Y113" s="16" t="s">
        <v>113</v>
      </c>
      <c r="Z113" s="16" t="s">
        <v>2</v>
      </c>
      <c r="AA113" s="16">
        <v>2.8881140354086399</v>
      </c>
      <c r="AB113" s="16" t="s">
        <v>2</v>
      </c>
      <c r="AC113" s="16" t="s">
        <v>113</v>
      </c>
      <c r="AD113" s="16">
        <v>1.0661288736202339</v>
      </c>
      <c r="AE113" s="16" t="s">
        <v>153</v>
      </c>
      <c r="AF113" s="16" t="s">
        <v>2</v>
      </c>
      <c r="AG113" s="16" t="s">
        <v>113</v>
      </c>
      <c r="AH113" s="16" t="s">
        <v>153</v>
      </c>
      <c r="AI113" s="16">
        <v>1.5417516680145802</v>
      </c>
      <c r="AJ113" s="16">
        <v>2.7152869662208801</v>
      </c>
      <c r="AK113" s="16" t="s">
        <v>2</v>
      </c>
      <c r="AL113" s="9" t="s">
        <v>154</v>
      </c>
    </row>
    <row r="114" spans="1:38" s="11" customFormat="1" x14ac:dyDescent="0.25">
      <c r="A114" s="17" t="s">
        <v>155</v>
      </c>
      <c r="B114" s="6">
        <f t="shared" si="11"/>
        <v>1</v>
      </c>
      <c r="C114" s="6">
        <f t="shared" si="12"/>
        <v>0</v>
      </c>
      <c r="D114" s="6">
        <f t="shared" si="13"/>
        <v>0</v>
      </c>
      <c r="E114" s="6">
        <f t="shared" si="14"/>
        <v>0</v>
      </c>
      <c r="F114" s="6">
        <f t="shared" si="15"/>
        <v>0</v>
      </c>
      <c r="G114" s="6">
        <f t="shared" si="16"/>
        <v>1</v>
      </c>
      <c r="H114" s="6">
        <f t="shared" si="17"/>
        <v>25</v>
      </c>
      <c r="I114" s="7">
        <f t="shared" si="18"/>
        <v>4</v>
      </c>
      <c r="J114" s="8">
        <f t="shared" si="19"/>
        <v>4</v>
      </c>
      <c r="K114" s="5">
        <f t="shared" si="20"/>
        <v>28.525677951235295</v>
      </c>
      <c r="L114" s="5">
        <f t="shared" si="21"/>
        <v>28.525677951235295</v>
      </c>
      <c r="M114" s="4"/>
      <c r="N114" s="16" t="s">
        <v>113</v>
      </c>
      <c r="O114" s="16" t="s">
        <v>113</v>
      </c>
      <c r="P114" s="16" t="s">
        <v>113</v>
      </c>
      <c r="Q114" s="16" t="s">
        <v>113</v>
      </c>
      <c r="R114" s="16" t="s">
        <v>113</v>
      </c>
      <c r="S114" s="16" t="s">
        <v>113</v>
      </c>
      <c r="T114" s="16" t="s">
        <v>113</v>
      </c>
      <c r="U114" s="16">
        <v>28.525677951235295</v>
      </c>
      <c r="V114" s="16" t="s">
        <v>153</v>
      </c>
      <c r="W114" s="16" t="s">
        <v>153</v>
      </c>
      <c r="X114" s="16" t="s">
        <v>113</v>
      </c>
      <c r="Y114" s="16" t="s">
        <v>153</v>
      </c>
      <c r="Z114" s="16" t="s">
        <v>113</v>
      </c>
      <c r="AA114" s="16" t="s">
        <v>119</v>
      </c>
      <c r="AB114" s="16" t="s">
        <v>153</v>
      </c>
      <c r="AC114" s="16" t="s">
        <v>113</v>
      </c>
      <c r="AD114" s="16" t="s">
        <v>113</v>
      </c>
      <c r="AE114" s="16" t="s">
        <v>113</v>
      </c>
      <c r="AF114" s="16" t="s">
        <v>153</v>
      </c>
      <c r="AG114" s="16" t="s">
        <v>113</v>
      </c>
      <c r="AH114" s="16" t="s">
        <v>113</v>
      </c>
      <c r="AI114" s="16" t="s">
        <v>153</v>
      </c>
      <c r="AJ114" s="16" t="s">
        <v>153</v>
      </c>
      <c r="AK114" s="16" t="s">
        <v>113</v>
      </c>
      <c r="AL114" s="9" t="s">
        <v>154</v>
      </c>
    </row>
    <row r="115" spans="1:38" s="11" customFormat="1" x14ac:dyDescent="0.25">
      <c r="A115" s="18" t="s">
        <v>156</v>
      </c>
      <c r="B115" s="6">
        <f t="shared" si="11"/>
        <v>1</v>
      </c>
      <c r="C115" s="6">
        <f t="shared" si="12"/>
        <v>0</v>
      </c>
      <c r="D115" s="6">
        <f t="shared" si="13"/>
        <v>0</v>
      </c>
      <c r="E115" s="6">
        <f t="shared" si="14"/>
        <v>0</v>
      </c>
      <c r="F115" s="6">
        <f t="shared" si="15"/>
        <v>0</v>
      </c>
      <c r="G115" s="6">
        <f t="shared" si="16"/>
        <v>1</v>
      </c>
      <c r="H115" s="6">
        <f t="shared" si="17"/>
        <v>24</v>
      </c>
      <c r="I115" s="7">
        <f t="shared" si="18"/>
        <v>4.1666666666666661</v>
      </c>
      <c r="J115" s="8">
        <f t="shared" si="19"/>
        <v>4.1666666666666661</v>
      </c>
      <c r="K115" s="5">
        <f t="shared" si="20"/>
        <v>0.32378404713495196</v>
      </c>
      <c r="L115" s="5">
        <f t="shared" si="21"/>
        <v>0.32378404713495196</v>
      </c>
      <c r="M115" s="4"/>
      <c r="N115" s="16" t="s">
        <v>153</v>
      </c>
      <c r="O115" s="16" t="s">
        <v>153</v>
      </c>
      <c r="P115" s="16" t="s">
        <v>153</v>
      </c>
      <c r="Q115" s="16" t="s">
        <v>153</v>
      </c>
      <c r="R115" s="16" t="s">
        <v>153</v>
      </c>
      <c r="S115" s="16" t="s">
        <v>153</v>
      </c>
      <c r="T115" s="16" t="s">
        <v>153</v>
      </c>
      <c r="U115" s="16" t="s">
        <v>153</v>
      </c>
      <c r="V115" s="16" t="s">
        <v>153</v>
      </c>
      <c r="W115" s="16" t="s">
        <v>153</v>
      </c>
      <c r="X115" s="16" t="s">
        <v>153</v>
      </c>
      <c r="Y115" s="16" t="s">
        <v>153</v>
      </c>
      <c r="Z115" s="16" t="s">
        <v>153</v>
      </c>
      <c r="AA115" s="16">
        <v>0.32378404713495196</v>
      </c>
      <c r="AB115" s="16" t="s">
        <v>153</v>
      </c>
      <c r="AC115" s="16" t="s">
        <v>153</v>
      </c>
      <c r="AD115" s="16" t="s">
        <v>153</v>
      </c>
      <c r="AE115" s="16" t="s">
        <v>153</v>
      </c>
      <c r="AF115" s="16" t="s">
        <v>153</v>
      </c>
      <c r="AG115" s="16" t="s">
        <v>153</v>
      </c>
      <c r="AH115" s="16" t="s">
        <v>153</v>
      </c>
      <c r="AI115" s="16" t="s">
        <v>153</v>
      </c>
      <c r="AJ115" s="16"/>
      <c r="AK115" s="16" t="s">
        <v>153</v>
      </c>
      <c r="AL115" s="9" t="s">
        <v>154</v>
      </c>
    </row>
    <row r="116" spans="1:38" s="11" customFormat="1" x14ac:dyDescent="0.25">
      <c r="A116" s="17" t="s">
        <v>157</v>
      </c>
      <c r="B116" s="6">
        <f t="shared" si="11"/>
        <v>0</v>
      </c>
      <c r="C116" s="6">
        <f t="shared" si="12"/>
        <v>1</v>
      </c>
      <c r="D116" s="6">
        <f t="shared" si="13"/>
        <v>0</v>
      </c>
      <c r="E116" s="6">
        <f t="shared" si="14"/>
        <v>0</v>
      </c>
      <c r="F116" s="6">
        <f t="shared" si="15"/>
        <v>0</v>
      </c>
      <c r="G116" s="6">
        <f t="shared" si="16"/>
        <v>1</v>
      </c>
      <c r="H116" s="6">
        <f t="shared" si="17"/>
        <v>25</v>
      </c>
      <c r="I116" s="7">
        <f t="shared" si="18"/>
        <v>4</v>
      </c>
      <c r="J116" s="8">
        <f t="shared" si="19"/>
        <v>0</v>
      </c>
      <c r="K116" s="5" t="s">
        <v>40</v>
      </c>
      <c r="L116" s="5" t="s">
        <v>40</v>
      </c>
      <c r="M116" s="4"/>
      <c r="N116" s="16" t="s">
        <v>153</v>
      </c>
      <c r="O116" s="16" t="s">
        <v>2</v>
      </c>
      <c r="P116" s="16" t="s">
        <v>153</v>
      </c>
      <c r="Q116" s="16" t="s">
        <v>153</v>
      </c>
      <c r="R116" s="16" t="s">
        <v>153</v>
      </c>
      <c r="S116" s="16" t="s">
        <v>153</v>
      </c>
      <c r="T116" s="16" t="s">
        <v>153</v>
      </c>
      <c r="U116" s="16" t="s">
        <v>153</v>
      </c>
      <c r="V116" s="16" t="s">
        <v>153</v>
      </c>
      <c r="W116" s="16" t="s">
        <v>153</v>
      </c>
      <c r="X116" s="16" t="s">
        <v>153</v>
      </c>
      <c r="Y116" s="16" t="s">
        <v>153</v>
      </c>
      <c r="Z116" s="16" t="s">
        <v>153</v>
      </c>
      <c r="AA116" s="16" t="s">
        <v>153</v>
      </c>
      <c r="AB116" s="16" t="s">
        <v>153</v>
      </c>
      <c r="AC116" s="16" t="s">
        <v>153</v>
      </c>
      <c r="AD116" s="16" t="s">
        <v>153</v>
      </c>
      <c r="AE116" s="16" t="s">
        <v>153</v>
      </c>
      <c r="AF116" s="16" t="s">
        <v>153</v>
      </c>
      <c r="AG116" s="16" t="s">
        <v>153</v>
      </c>
      <c r="AH116" s="16" t="s">
        <v>153</v>
      </c>
      <c r="AI116" s="16" t="s">
        <v>153</v>
      </c>
      <c r="AJ116" s="16" t="s">
        <v>153</v>
      </c>
      <c r="AK116" s="16" t="s">
        <v>153</v>
      </c>
      <c r="AL116" s="9" t="s">
        <v>154</v>
      </c>
    </row>
    <row r="117" spans="1:38" s="11" customFormat="1" x14ac:dyDescent="0.25">
      <c r="A117" s="17" t="s">
        <v>158</v>
      </c>
      <c r="B117" s="6">
        <f t="shared" si="11"/>
        <v>0</v>
      </c>
      <c r="C117" s="6">
        <f t="shared" si="12"/>
        <v>1</v>
      </c>
      <c r="D117" s="6">
        <f t="shared" si="13"/>
        <v>0</v>
      </c>
      <c r="E117" s="6">
        <f t="shared" si="14"/>
        <v>0</v>
      </c>
      <c r="F117" s="6">
        <f t="shared" si="15"/>
        <v>0</v>
      </c>
      <c r="G117" s="6">
        <f t="shared" si="16"/>
        <v>1</v>
      </c>
      <c r="H117" s="6">
        <f t="shared" si="17"/>
        <v>25</v>
      </c>
      <c r="I117" s="7">
        <f t="shared" si="18"/>
        <v>4</v>
      </c>
      <c r="J117" s="8">
        <f t="shared" si="19"/>
        <v>0</v>
      </c>
      <c r="K117" s="5" t="s">
        <v>40</v>
      </c>
      <c r="L117" s="5" t="s">
        <v>40</v>
      </c>
      <c r="M117" s="4"/>
      <c r="N117" s="16" t="s">
        <v>153</v>
      </c>
      <c r="O117" s="16" t="s">
        <v>153</v>
      </c>
      <c r="P117" s="16" t="s">
        <v>153</v>
      </c>
      <c r="Q117" s="16" t="s">
        <v>2</v>
      </c>
      <c r="R117" s="16" t="s">
        <v>153</v>
      </c>
      <c r="S117" s="16" t="s">
        <v>153</v>
      </c>
      <c r="T117" s="16" t="s">
        <v>153</v>
      </c>
      <c r="U117" s="16" t="s">
        <v>153</v>
      </c>
      <c r="V117" s="16" t="s">
        <v>153</v>
      </c>
      <c r="W117" s="16" t="s">
        <v>153</v>
      </c>
      <c r="X117" s="16" t="s">
        <v>153</v>
      </c>
      <c r="Y117" s="16" t="s">
        <v>153</v>
      </c>
      <c r="Z117" s="16" t="s">
        <v>153</v>
      </c>
      <c r="AA117" s="16" t="s">
        <v>153</v>
      </c>
      <c r="AB117" s="16" t="s">
        <v>119</v>
      </c>
      <c r="AC117" s="16" t="s">
        <v>153</v>
      </c>
      <c r="AD117" s="16" t="s">
        <v>153</v>
      </c>
      <c r="AE117" s="16" t="s">
        <v>153</v>
      </c>
      <c r="AF117" s="16" t="s">
        <v>153</v>
      </c>
      <c r="AG117" s="16" t="s">
        <v>153</v>
      </c>
      <c r="AH117" s="16" t="s">
        <v>153</v>
      </c>
      <c r="AI117" s="16" t="s">
        <v>153</v>
      </c>
      <c r="AJ117" s="16" t="s">
        <v>153</v>
      </c>
      <c r="AK117" s="16" t="s">
        <v>153</v>
      </c>
      <c r="AL117" s="9" t="s">
        <v>154</v>
      </c>
    </row>
    <row r="118" spans="1:38" s="11" customFormat="1" x14ac:dyDescent="0.25">
      <c r="A118" s="17" t="s">
        <v>159</v>
      </c>
      <c r="B118" s="6">
        <f t="shared" si="11"/>
        <v>5</v>
      </c>
      <c r="C118" s="6">
        <f t="shared" si="12"/>
        <v>8</v>
      </c>
      <c r="D118" s="6">
        <f t="shared" si="13"/>
        <v>0</v>
      </c>
      <c r="E118" s="6">
        <f t="shared" si="14"/>
        <v>0</v>
      </c>
      <c r="F118" s="6">
        <f t="shared" si="15"/>
        <v>0</v>
      </c>
      <c r="G118" s="6">
        <f t="shared" si="16"/>
        <v>13</v>
      </c>
      <c r="H118" s="6">
        <f t="shared" si="17"/>
        <v>25</v>
      </c>
      <c r="I118" s="7">
        <f t="shared" si="18"/>
        <v>52</v>
      </c>
      <c r="J118" s="8">
        <f t="shared" si="19"/>
        <v>20</v>
      </c>
      <c r="K118" s="5">
        <f t="shared" si="20"/>
        <v>0.181395759199214</v>
      </c>
      <c r="L118" s="5">
        <f t="shared" si="21"/>
        <v>0.289237014131564</v>
      </c>
      <c r="M118" s="4"/>
      <c r="N118" s="16" t="s">
        <v>153</v>
      </c>
      <c r="O118" s="16" t="s">
        <v>153</v>
      </c>
      <c r="P118" s="16">
        <v>0.181395759199214</v>
      </c>
      <c r="Q118" s="16">
        <v>0.289237014131564</v>
      </c>
      <c r="R118" s="16" t="s">
        <v>153</v>
      </c>
      <c r="S118" s="16" t="s">
        <v>153</v>
      </c>
      <c r="T118" s="16" t="s">
        <v>2</v>
      </c>
      <c r="U118" s="16" t="s">
        <v>153</v>
      </c>
      <c r="V118" s="16" t="s">
        <v>2</v>
      </c>
      <c r="W118" s="16" t="s">
        <v>153</v>
      </c>
      <c r="X118" s="16" t="s">
        <v>2</v>
      </c>
      <c r="Y118" s="16">
        <v>0.108187410539588</v>
      </c>
      <c r="Z118" s="16" t="s">
        <v>153</v>
      </c>
      <c r="AA118" s="16">
        <v>0.25808337271968601</v>
      </c>
      <c r="AB118" s="16" t="s">
        <v>2</v>
      </c>
      <c r="AC118" s="16" t="s">
        <v>2</v>
      </c>
      <c r="AD118" s="16" t="s">
        <v>2</v>
      </c>
      <c r="AE118" s="16" t="s">
        <v>153</v>
      </c>
      <c r="AF118" s="16" t="s">
        <v>153</v>
      </c>
      <c r="AG118" s="16" t="s">
        <v>153</v>
      </c>
      <c r="AH118" s="16">
        <v>0.131490603110024</v>
      </c>
      <c r="AI118" s="16" t="s">
        <v>2</v>
      </c>
      <c r="AJ118" s="16" t="s">
        <v>153</v>
      </c>
      <c r="AK118" s="16" t="s">
        <v>2</v>
      </c>
      <c r="AL118" s="9" t="s">
        <v>154</v>
      </c>
    </row>
    <row r="119" spans="1:38" s="11" customFormat="1" x14ac:dyDescent="0.25">
      <c r="A119" s="17" t="s">
        <v>160</v>
      </c>
      <c r="B119" s="6">
        <f t="shared" si="11"/>
        <v>0</v>
      </c>
      <c r="C119" s="6">
        <f t="shared" si="12"/>
        <v>0</v>
      </c>
      <c r="D119" s="6">
        <f t="shared" si="13"/>
        <v>0</v>
      </c>
      <c r="E119" s="6">
        <f t="shared" si="14"/>
        <v>0</v>
      </c>
      <c r="F119" s="6">
        <f t="shared" si="15"/>
        <v>0</v>
      </c>
      <c r="G119" s="6">
        <f t="shared" si="16"/>
        <v>0</v>
      </c>
      <c r="H119" s="6">
        <f t="shared" si="17"/>
        <v>25</v>
      </c>
      <c r="I119" s="7">
        <f t="shared" si="18"/>
        <v>0</v>
      </c>
      <c r="J119" s="8">
        <f t="shared" si="19"/>
        <v>0</v>
      </c>
      <c r="K119" s="5" t="s">
        <v>36</v>
      </c>
      <c r="L119" s="5" t="s">
        <v>36</v>
      </c>
      <c r="M119" s="4"/>
      <c r="N119" s="16" t="s">
        <v>153</v>
      </c>
      <c r="O119" s="16" t="s">
        <v>153</v>
      </c>
      <c r="P119" s="16" t="s">
        <v>153</v>
      </c>
      <c r="Q119" s="16" t="s">
        <v>153</v>
      </c>
      <c r="R119" s="16" t="s">
        <v>153</v>
      </c>
      <c r="S119" s="16" t="s">
        <v>153</v>
      </c>
      <c r="T119" s="16" t="s">
        <v>153</v>
      </c>
      <c r="U119" s="16" t="s">
        <v>153</v>
      </c>
      <c r="V119" s="16" t="s">
        <v>153</v>
      </c>
      <c r="W119" s="16" t="s">
        <v>153</v>
      </c>
      <c r="X119" s="16" t="s">
        <v>153</v>
      </c>
      <c r="Y119" s="16" t="s">
        <v>153</v>
      </c>
      <c r="Z119" s="16" t="s">
        <v>153</v>
      </c>
      <c r="AA119" s="16" t="s">
        <v>153</v>
      </c>
      <c r="AB119" s="16" t="s">
        <v>153</v>
      </c>
      <c r="AC119" s="16" t="s">
        <v>153</v>
      </c>
      <c r="AD119" s="16" t="s">
        <v>113</v>
      </c>
      <c r="AE119" s="16" t="s">
        <v>153</v>
      </c>
      <c r="AF119" s="16" t="s">
        <v>153</v>
      </c>
      <c r="AG119" s="16" t="s">
        <v>153</v>
      </c>
      <c r="AH119" s="16" t="s">
        <v>153</v>
      </c>
      <c r="AI119" s="16" t="s">
        <v>153</v>
      </c>
      <c r="AJ119" s="16" t="s">
        <v>153</v>
      </c>
      <c r="AK119" s="16" t="s">
        <v>153</v>
      </c>
      <c r="AL119" s="9" t="s">
        <v>154</v>
      </c>
    </row>
    <row r="120" spans="1:38" s="11" customFormat="1" x14ac:dyDescent="0.25">
      <c r="A120" s="17" t="s">
        <v>161</v>
      </c>
      <c r="B120" s="6">
        <f t="shared" si="11"/>
        <v>1</v>
      </c>
      <c r="C120" s="6">
        <f t="shared" si="12"/>
        <v>2</v>
      </c>
      <c r="D120" s="6">
        <f t="shared" si="13"/>
        <v>0</v>
      </c>
      <c r="E120" s="6">
        <f t="shared" si="14"/>
        <v>0</v>
      </c>
      <c r="F120" s="6">
        <f t="shared" si="15"/>
        <v>0</v>
      </c>
      <c r="G120" s="6">
        <f t="shared" si="16"/>
        <v>3</v>
      </c>
      <c r="H120" s="6">
        <f t="shared" si="17"/>
        <v>25</v>
      </c>
      <c r="I120" s="7">
        <f t="shared" si="18"/>
        <v>12</v>
      </c>
      <c r="J120" s="8">
        <f t="shared" si="19"/>
        <v>4</v>
      </c>
      <c r="K120" s="5">
        <f t="shared" si="20"/>
        <v>0.14758902611524699</v>
      </c>
      <c r="L120" s="5">
        <f t="shared" si="21"/>
        <v>0.14758902611524699</v>
      </c>
      <c r="M120" s="4"/>
      <c r="N120" s="16" t="s">
        <v>153</v>
      </c>
      <c r="O120" s="16" t="s">
        <v>2</v>
      </c>
      <c r="P120" s="16" t="s">
        <v>153</v>
      </c>
      <c r="Q120" s="16">
        <v>0.14758902611524699</v>
      </c>
      <c r="R120" s="16" t="s">
        <v>153</v>
      </c>
      <c r="S120" s="16" t="s">
        <v>2</v>
      </c>
      <c r="T120" s="16" t="s">
        <v>153</v>
      </c>
      <c r="U120" s="16" t="s">
        <v>153</v>
      </c>
      <c r="V120" s="16" t="s">
        <v>153</v>
      </c>
      <c r="W120" s="16" t="s">
        <v>153</v>
      </c>
      <c r="X120" s="16" t="s">
        <v>153</v>
      </c>
      <c r="Y120" s="16" t="s">
        <v>153</v>
      </c>
      <c r="Z120" s="16" t="s">
        <v>153</v>
      </c>
      <c r="AA120" s="16" t="s">
        <v>153</v>
      </c>
      <c r="AB120" s="16" t="s">
        <v>153</v>
      </c>
      <c r="AC120" s="16" t="s">
        <v>153</v>
      </c>
      <c r="AD120" s="16" t="s">
        <v>153</v>
      </c>
      <c r="AE120" s="16" t="s">
        <v>153</v>
      </c>
      <c r="AF120" s="16" t="s">
        <v>153</v>
      </c>
      <c r="AG120" s="16" t="s">
        <v>153</v>
      </c>
      <c r="AH120" s="16" t="s">
        <v>153</v>
      </c>
      <c r="AI120" s="16" t="s">
        <v>153</v>
      </c>
      <c r="AJ120" s="16" t="s">
        <v>153</v>
      </c>
      <c r="AK120" s="16" t="s">
        <v>153</v>
      </c>
      <c r="AL120" s="9" t="s">
        <v>154</v>
      </c>
    </row>
    <row r="121" spans="1:38" s="11" customFormat="1" x14ac:dyDescent="0.25">
      <c r="A121" s="17" t="s">
        <v>162</v>
      </c>
      <c r="B121" s="6">
        <f t="shared" si="11"/>
        <v>1</v>
      </c>
      <c r="C121" s="6">
        <f t="shared" si="12"/>
        <v>0</v>
      </c>
      <c r="D121" s="6">
        <f t="shared" si="13"/>
        <v>0</v>
      </c>
      <c r="E121" s="6">
        <f t="shared" si="14"/>
        <v>0</v>
      </c>
      <c r="F121" s="6">
        <f t="shared" si="15"/>
        <v>0</v>
      </c>
      <c r="G121" s="6">
        <f t="shared" si="16"/>
        <v>1</v>
      </c>
      <c r="H121" s="6">
        <f t="shared" si="17"/>
        <v>25</v>
      </c>
      <c r="I121" s="7">
        <f t="shared" si="18"/>
        <v>4</v>
      </c>
      <c r="J121" s="8">
        <f t="shared" si="19"/>
        <v>4</v>
      </c>
      <c r="K121" s="5">
        <f t="shared" si="20"/>
        <v>0.15465350908796999</v>
      </c>
      <c r="L121" s="5">
        <f t="shared" si="21"/>
        <v>0.15465350908796999</v>
      </c>
      <c r="M121" s="4"/>
      <c r="N121" s="16" t="s">
        <v>153</v>
      </c>
      <c r="O121" s="16" t="s">
        <v>153</v>
      </c>
      <c r="P121" s="16" t="s">
        <v>153</v>
      </c>
      <c r="Q121" s="16" t="s">
        <v>153</v>
      </c>
      <c r="R121" s="16" t="s">
        <v>153</v>
      </c>
      <c r="S121" s="16" t="s">
        <v>153</v>
      </c>
      <c r="T121" s="16" t="s">
        <v>153</v>
      </c>
      <c r="U121" s="16" t="s">
        <v>153</v>
      </c>
      <c r="V121" s="16" t="s">
        <v>153</v>
      </c>
      <c r="W121" s="16" t="s">
        <v>153</v>
      </c>
      <c r="X121" s="16" t="s">
        <v>153</v>
      </c>
      <c r="Y121" s="16" t="s">
        <v>153</v>
      </c>
      <c r="Z121" s="16" t="s">
        <v>153</v>
      </c>
      <c r="AA121" s="16">
        <v>0.15465350908796999</v>
      </c>
      <c r="AB121" s="16" t="s">
        <v>153</v>
      </c>
      <c r="AC121" s="16" t="s">
        <v>153</v>
      </c>
      <c r="AD121" s="16" t="s">
        <v>153</v>
      </c>
      <c r="AE121" s="16" t="s">
        <v>153</v>
      </c>
      <c r="AF121" s="16" t="s">
        <v>153</v>
      </c>
      <c r="AG121" s="16" t="s">
        <v>153</v>
      </c>
      <c r="AH121" s="16" t="s">
        <v>153</v>
      </c>
      <c r="AI121" s="16" t="s">
        <v>153</v>
      </c>
      <c r="AJ121" s="16" t="s">
        <v>153</v>
      </c>
      <c r="AK121" s="16" t="s">
        <v>153</v>
      </c>
      <c r="AL121" s="9" t="s">
        <v>154</v>
      </c>
    </row>
    <row r="122" spans="1:38" s="11" customFormat="1" x14ac:dyDescent="0.25">
      <c r="A122" s="17" t="s">
        <v>163</v>
      </c>
      <c r="B122" s="6">
        <f t="shared" si="11"/>
        <v>0</v>
      </c>
      <c r="C122" s="6">
        <f t="shared" si="12"/>
        <v>1</v>
      </c>
      <c r="D122" s="6">
        <f t="shared" si="13"/>
        <v>0</v>
      </c>
      <c r="E122" s="6">
        <f t="shared" si="14"/>
        <v>0</v>
      </c>
      <c r="F122" s="6">
        <f t="shared" si="15"/>
        <v>3</v>
      </c>
      <c r="G122" s="6">
        <f t="shared" si="16"/>
        <v>4</v>
      </c>
      <c r="H122" s="6">
        <f t="shared" si="17"/>
        <v>25</v>
      </c>
      <c r="I122" s="7">
        <f t="shared" si="18"/>
        <v>16</v>
      </c>
      <c r="J122" s="8">
        <f t="shared" si="19"/>
        <v>0</v>
      </c>
      <c r="K122" s="5" t="s">
        <v>40</v>
      </c>
      <c r="L122" s="5" t="s">
        <v>40</v>
      </c>
      <c r="M122" s="4"/>
      <c r="N122" s="16" t="s">
        <v>153</v>
      </c>
      <c r="O122" s="16" t="s">
        <v>153</v>
      </c>
      <c r="P122" s="16" t="s">
        <v>153</v>
      </c>
      <c r="Q122" s="16" t="s">
        <v>4</v>
      </c>
      <c r="R122" s="16" t="s">
        <v>153</v>
      </c>
      <c r="S122" s="16" t="s">
        <v>153</v>
      </c>
      <c r="T122" s="16" t="s">
        <v>153</v>
      </c>
      <c r="U122" s="16" t="s">
        <v>153</v>
      </c>
      <c r="V122" s="16" t="s">
        <v>153</v>
      </c>
      <c r="W122" s="16" t="s">
        <v>153</v>
      </c>
      <c r="X122" s="16" t="s">
        <v>4</v>
      </c>
      <c r="Y122" s="16" t="s">
        <v>153</v>
      </c>
      <c r="Z122" s="16" t="s">
        <v>2</v>
      </c>
      <c r="AA122" s="16" t="s">
        <v>153</v>
      </c>
      <c r="AB122" s="16" t="s">
        <v>153</v>
      </c>
      <c r="AC122" s="16" t="s">
        <v>153</v>
      </c>
      <c r="AD122" s="16" t="s">
        <v>153</v>
      </c>
      <c r="AE122" s="16" t="s">
        <v>153</v>
      </c>
      <c r="AF122" s="16" t="s">
        <v>4</v>
      </c>
      <c r="AG122" s="16" t="s">
        <v>153</v>
      </c>
      <c r="AH122" s="16" t="s">
        <v>153</v>
      </c>
      <c r="AI122" s="16" t="s">
        <v>153</v>
      </c>
      <c r="AJ122" s="16" t="s">
        <v>153</v>
      </c>
      <c r="AK122" s="16" t="s">
        <v>153</v>
      </c>
      <c r="AL122" s="9" t="s">
        <v>154</v>
      </c>
    </row>
    <row r="123" spans="1:38" s="11" customFormat="1" x14ac:dyDescent="0.25">
      <c r="A123" s="17" t="s">
        <v>164</v>
      </c>
      <c r="B123" s="6">
        <f t="shared" si="11"/>
        <v>3</v>
      </c>
      <c r="C123" s="6">
        <f t="shared" si="12"/>
        <v>9</v>
      </c>
      <c r="D123" s="6">
        <f t="shared" si="13"/>
        <v>0</v>
      </c>
      <c r="E123" s="6">
        <f t="shared" si="14"/>
        <v>1</v>
      </c>
      <c r="F123" s="6">
        <f t="shared" si="15"/>
        <v>0</v>
      </c>
      <c r="G123" s="6">
        <f t="shared" si="16"/>
        <v>13</v>
      </c>
      <c r="H123" s="6">
        <f t="shared" si="17"/>
        <v>25</v>
      </c>
      <c r="I123" s="7">
        <f t="shared" si="18"/>
        <v>52</v>
      </c>
      <c r="J123" s="8">
        <f t="shared" si="19"/>
        <v>12</v>
      </c>
      <c r="K123" s="5">
        <f t="shared" si="20"/>
        <v>2.71322289611114</v>
      </c>
      <c r="L123" s="5">
        <f t="shared" si="21"/>
        <v>3.4968622408386603</v>
      </c>
      <c r="M123" s="4"/>
      <c r="N123" s="16" t="s">
        <v>2</v>
      </c>
      <c r="O123" s="16" t="s">
        <v>2</v>
      </c>
      <c r="P123" s="16" t="s">
        <v>153</v>
      </c>
      <c r="Q123" s="16">
        <v>3.4968622408386603</v>
      </c>
      <c r="R123" s="16" t="s">
        <v>113</v>
      </c>
      <c r="S123" s="16">
        <v>2.71322289611114</v>
      </c>
      <c r="T123" s="16" t="s">
        <v>113</v>
      </c>
      <c r="U123" s="16" t="s">
        <v>113</v>
      </c>
      <c r="V123" s="16" t="s">
        <v>113</v>
      </c>
      <c r="W123" s="16" t="s">
        <v>153</v>
      </c>
      <c r="X123" s="16" t="s">
        <v>113</v>
      </c>
      <c r="Y123" s="16">
        <v>0.77252212181054203</v>
      </c>
      <c r="Z123" s="16" t="s">
        <v>2</v>
      </c>
      <c r="AA123" s="9" t="s">
        <v>41</v>
      </c>
      <c r="AB123" s="16" t="s">
        <v>2</v>
      </c>
      <c r="AC123" s="16" t="s">
        <v>113</v>
      </c>
      <c r="AD123" s="16" t="s">
        <v>2</v>
      </c>
      <c r="AE123" s="16" t="s">
        <v>2</v>
      </c>
      <c r="AF123" s="16" t="s">
        <v>2</v>
      </c>
      <c r="AG123" s="16" t="s">
        <v>2</v>
      </c>
      <c r="AH123" s="16" t="s">
        <v>153</v>
      </c>
      <c r="AI123" s="16" t="s">
        <v>2</v>
      </c>
      <c r="AJ123" s="16" t="s">
        <v>153</v>
      </c>
      <c r="AK123" s="16" t="s">
        <v>113</v>
      </c>
      <c r="AL123" s="9" t="s">
        <v>154</v>
      </c>
    </row>
    <row r="124" spans="1:38" s="11" customFormat="1" x14ac:dyDescent="0.25">
      <c r="A124" s="5" t="s">
        <v>165</v>
      </c>
      <c r="B124" s="6">
        <f t="shared" si="11"/>
        <v>5</v>
      </c>
      <c r="C124" s="6">
        <f t="shared" si="12"/>
        <v>0</v>
      </c>
      <c r="D124" s="6">
        <f t="shared" si="13"/>
        <v>0</v>
      </c>
      <c r="E124" s="6">
        <f t="shared" si="14"/>
        <v>0</v>
      </c>
      <c r="F124" s="6">
        <f t="shared" si="15"/>
        <v>0</v>
      </c>
      <c r="G124" s="6">
        <f t="shared" si="16"/>
        <v>5</v>
      </c>
      <c r="H124" s="6">
        <f t="shared" si="17"/>
        <v>25</v>
      </c>
      <c r="I124" s="7">
        <f t="shared" si="18"/>
        <v>20</v>
      </c>
      <c r="J124" s="8">
        <f t="shared" si="19"/>
        <v>20</v>
      </c>
      <c r="K124" s="5">
        <f t="shared" si="20"/>
        <v>6.3619756231259652</v>
      </c>
      <c r="L124" s="5">
        <f t="shared" si="21"/>
        <v>9.414005805515238</v>
      </c>
      <c r="M124" s="4"/>
      <c r="N124" s="9">
        <v>5.930182552951603</v>
      </c>
      <c r="O124" s="9" t="s">
        <v>36</v>
      </c>
      <c r="P124" s="9">
        <v>8.7855201556294897</v>
      </c>
      <c r="Q124" s="9">
        <v>6.3619756231259652</v>
      </c>
      <c r="R124" s="9" t="s">
        <v>36</v>
      </c>
      <c r="S124" s="9" t="s">
        <v>36</v>
      </c>
      <c r="T124" s="9" t="s">
        <v>36</v>
      </c>
      <c r="U124" s="9" t="s">
        <v>36</v>
      </c>
      <c r="V124" s="9" t="s">
        <v>36</v>
      </c>
      <c r="W124" s="9" t="s">
        <v>36</v>
      </c>
      <c r="X124" s="9" t="s">
        <v>36</v>
      </c>
      <c r="Y124" s="9" t="s">
        <v>36</v>
      </c>
      <c r="Z124" s="9" t="s">
        <v>36</v>
      </c>
      <c r="AA124" s="9" t="s">
        <v>36</v>
      </c>
      <c r="AB124" s="9" t="s">
        <v>36</v>
      </c>
      <c r="AC124" s="9" t="s">
        <v>36</v>
      </c>
      <c r="AD124" s="9" t="s">
        <v>36</v>
      </c>
      <c r="AE124" s="9">
        <v>3.9241597667505674</v>
      </c>
      <c r="AF124" s="9" t="s">
        <v>36</v>
      </c>
      <c r="AG124" s="9" t="s">
        <v>36</v>
      </c>
      <c r="AH124" s="9" t="s">
        <v>36</v>
      </c>
      <c r="AI124" s="9">
        <v>9.414005805515238</v>
      </c>
      <c r="AJ124" s="9" t="s">
        <v>119</v>
      </c>
      <c r="AK124" s="9" t="s">
        <v>36</v>
      </c>
      <c r="AL124" s="9" t="s">
        <v>36</v>
      </c>
    </row>
    <row r="125" spans="1:38" s="11" customFormat="1" x14ac:dyDescent="0.25">
      <c r="A125" s="5" t="s">
        <v>166</v>
      </c>
      <c r="B125" s="6">
        <f t="shared" si="11"/>
        <v>0</v>
      </c>
      <c r="C125" s="6">
        <f t="shared" si="12"/>
        <v>0</v>
      </c>
      <c r="D125" s="6">
        <f t="shared" si="13"/>
        <v>1</v>
      </c>
      <c r="E125" s="6">
        <f t="shared" si="14"/>
        <v>0</v>
      </c>
      <c r="F125" s="6">
        <f t="shared" si="15"/>
        <v>0</v>
      </c>
      <c r="G125" s="6">
        <f t="shared" si="16"/>
        <v>1</v>
      </c>
      <c r="H125" s="6">
        <f t="shared" si="17"/>
        <v>25</v>
      </c>
      <c r="I125" s="7">
        <f t="shared" si="18"/>
        <v>4</v>
      </c>
      <c r="J125" s="8">
        <f t="shared" si="19"/>
        <v>0</v>
      </c>
      <c r="K125" s="5" t="s">
        <v>40</v>
      </c>
      <c r="L125" s="5" t="s">
        <v>40</v>
      </c>
      <c r="M125" s="4"/>
      <c r="N125" s="12" t="s">
        <v>36</v>
      </c>
      <c r="O125" s="12" t="s">
        <v>36</v>
      </c>
      <c r="P125" s="12" t="s">
        <v>36</v>
      </c>
      <c r="Q125" s="12" t="s">
        <v>36</v>
      </c>
      <c r="R125" s="12" t="s">
        <v>36</v>
      </c>
      <c r="S125" s="12" t="s">
        <v>36</v>
      </c>
      <c r="T125" s="12" t="s">
        <v>36</v>
      </c>
      <c r="U125" s="12" t="s">
        <v>3</v>
      </c>
      <c r="V125" s="12" t="s">
        <v>36</v>
      </c>
      <c r="W125" s="12" t="s">
        <v>36</v>
      </c>
      <c r="X125" s="12" t="s">
        <v>36</v>
      </c>
      <c r="Y125" s="12" t="s">
        <v>36</v>
      </c>
      <c r="Z125" s="12" t="s">
        <v>36</v>
      </c>
      <c r="AA125" s="12" t="s">
        <v>36</v>
      </c>
      <c r="AB125" s="12" t="s">
        <v>36</v>
      </c>
      <c r="AC125" s="12" t="s">
        <v>36</v>
      </c>
      <c r="AD125" s="12" t="s">
        <v>36</v>
      </c>
      <c r="AE125" s="12" t="s">
        <v>36</v>
      </c>
      <c r="AF125" s="12" t="s">
        <v>36</v>
      </c>
      <c r="AG125" s="12" t="s">
        <v>36</v>
      </c>
      <c r="AH125" s="12" t="s">
        <v>36</v>
      </c>
      <c r="AI125" s="12" t="s">
        <v>36</v>
      </c>
      <c r="AJ125" s="12" t="s">
        <v>36</v>
      </c>
      <c r="AK125" s="12" t="s">
        <v>36</v>
      </c>
      <c r="AL125" s="12" t="s">
        <v>36</v>
      </c>
    </row>
    <row r="126" spans="1:38" s="11" customFormat="1" x14ac:dyDescent="0.25">
      <c r="A126" s="5" t="s">
        <v>167</v>
      </c>
      <c r="B126" s="6">
        <f t="shared" si="11"/>
        <v>0</v>
      </c>
      <c r="C126" s="6">
        <f t="shared" si="12"/>
        <v>0</v>
      </c>
      <c r="D126" s="6">
        <f t="shared" si="13"/>
        <v>0</v>
      </c>
      <c r="E126" s="6">
        <f t="shared" si="14"/>
        <v>0</v>
      </c>
      <c r="F126" s="6">
        <f t="shared" si="15"/>
        <v>0</v>
      </c>
      <c r="G126" s="6">
        <f t="shared" si="16"/>
        <v>0</v>
      </c>
      <c r="H126" s="6">
        <f t="shared" si="17"/>
        <v>25</v>
      </c>
      <c r="I126" s="7">
        <f t="shared" si="18"/>
        <v>0</v>
      </c>
      <c r="J126" s="8">
        <f t="shared" si="19"/>
        <v>0</v>
      </c>
      <c r="K126" s="5" t="s">
        <v>36</v>
      </c>
      <c r="L126" s="5" t="s">
        <v>36</v>
      </c>
      <c r="M126" s="4"/>
      <c r="N126" s="9" t="s">
        <v>36</v>
      </c>
      <c r="O126" s="9" t="s">
        <v>36</v>
      </c>
      <c r="P126" s="9" t="s">
        <v>36</v>
      </c>
      <c r="Q126" s="9" t="s">
        <v>36</v>
      </c>
      <c r="R126" s="9" t="s">
        <v>36</v>
      </c>
      <c r="S126" s="9" t="s">
        <v>36</v>
      </c>
      <c r="T126" s="9" t="s">
        <v>36</v>
      </c>
      <c r="U126" s="9" t="s">
        <v>36</v>
      </c>
      <c r="V126" s="9" t="s">
        <v>36</v>
      </c>
      <c r="W126" s="9" t="s">
        <v>36</v>
      </c>
      <c r="X126" s="9" t="s">
        <v>36</v>
      </c>
      <c r="Y126" s="9" t="s">
        <v>36</v>
      </c>
      <c r="Z126" s="9" t="s">
        <v>36</v>
      </c>
      <c r="AA126" s="9" t="s">
        <v>36</v>
      </c>
      <c r="AB126" s="9" t="s">
        <v>36</v>
      </c>
      <c r="AC126" s="9" t="s">
        <v>36</v>
      </c>
      <c r="AD126" s="9" t="s">
        <v>36</v>
      </c>
      <c r="AE126" s="9" t="s">
        <v>36</v>
      </c>
      <c r="AF126" s="9" t="s">
        <v>36</v>
      </c>
      <c r="AG126" s="9" t="s">
        <v>36</v>
      </c>
      <c r="AH126" s="9" t="s">
        <v>36</v>
      </c>
      <c r="AI126" s="9" t="s">
        <v>36</v>
      </c>
      <c r="AJ126" s="9" t="s">
        <v>36</v>
      </c>
      <c r="AK126" s="9" t="s">
        <v>36</v>
      </c>
      <c r="AL126" s="9" t="s">
        <v>36</v>
      </c>
    </row>
    <row r="127" spans="1:38" s="11" customFormat="1" x14ac:dyDescent="0.25">
      <c r="A127" s="5" t="s">
        <v>168</v>
      </c>
      <c r="B127" s="6">
        <f t="shared" si="11"/>
        <v>0</v>
      </c>
      <c r="C127" s="6">
        <f t="shared" si="12"/>
        <v>0</v>
      </c>
      <c r="D127" s="6">
        <f t="shared" si="13"/>
        <v>0</v>
      </c>
      <c r="E127" s="6">
        <f t="shared" si="14"/>
        <v>0</v>
      </c>
      <c r="F127" s="6">
        <f t="shared" si="15"/>
        <v>0</v>
      </c>
      <c r="G127" s="6">
        <f t="shared" si="16"/>
        <v>0</v>
      </c>
      <c r="H127" s="6">
        <f t="shared" si="17"/>
        <v>25</v>
      </c>
      <c r="I127" s="7">
        <f t="shared" si="18"/>
        <v>0</v>
      </c>
      <c r="J127" s="8">
        <f t="shared" si="19"/>
        <v>0</v>
      </c>
      <c r="K127" s="5" t="s">
        <v>36</v>
      </c>
      <c r="L127" s="5" t="s">
        <v>36</v>
      </c>
      <c r="M127" s="4"/>
      <c r="N127" s="9" t="s">
        <v>36</v>
      </c>
      <c r="O127" s="9" t="s">
        <v>36</v>
      </c>
      <c r="P127" s="9" t="s">
        <v>36</v>
      </c>
      <c r="Q127" s="9" t="s">
        <v>36</v>
      </c>
      <c r="R127" s="9" t="s">
        <v>36</v>
      </c>
      <c r="S127" s="9" t="s">
        <v>36</v>
      </c>
      <c r="T127" s="9" t="s">
        <v>36</v>
      </c>
      <c r="U127" s="9" t="s">
        <v>36</v>
      </c>
      <c r="V127" s="9" t="s">
        <v>36</v>
      </c>
      <c r="W127" s="9" t="s">
        <v>36</v>
      </c>
      <c r="X127" s="9" t="s">
        <v>36</v>
      </c>
      <c r="Y127" s="9" t="s">
        <v>36</v>
      </c>
      <c r="Z127" s="9" t="s">
        <v>36</v>
      </c>
      <c r="AA127" s="9" t="s">
        <v>36</v>
      </c>
      <c r="AB127" s="9" t="s">
        <v>36</v>
      </c>
      <c r="AC127" s="9" t="s">
        <v>36</v>
      </c>
      <c r="AD127" s="9" t="s">
        <v>36</v>
      </c>
      <c r="AE127" s="9" t="s">
        <v>36</v>
      </c>
      <c r="AF127" s="9" t="s">
        <v>36</v>
      </c>
      <c r="AG127" s="9" t="s">
        <v>36</v>
      </c>
      <c r="AH127" s="9" t="s">
        <v>36</v>
      </c>
      <c r="AI127" s="9" t="s">
        <v>36</v>
      </c>
      <c r="AJ127" s="9" t="s">
        <v>36</v>
      </c>
      <c r="AK127" s="9" t="s">
        <v>36</v>
      </c>
      <c r="AL127" s="9" t="s">
        <v>36</v>
      </c>
    </row>
    <row r="128" spans="1:38" s="11" customFormat="1" x14ac:dyDescent="0.25">
      <c r="A128" s="5" t="s">
        <v>169</v>
      </c>
      <c r="B128" s="6">
        <f t="shared" si="11"/>
        <v>0</v>
      </c>
      <c r="C128" s="6">
        <f t="shared" si="12"/>
        <v>0</v>
      </c>
      <c r="D128" s="6">
        <f t="shared" si="13"/>
        <v>0</v>
      </c>
      <c r="E128" s="6">
        <f t="shared" si="14"/>
        <v>0</v>
      </c>
      <c r="F128" s="6">
        <f t="shared" si="15"/>
        <v>0</v>
      </c>
      <c r="G128" s="6">
        <f t="shared" si="16"/>
        <v>0</v>
      </c>
      <c r="H128" s="6">
        <f t="shared" si="17"/>
        <v>25</v>
      </c>
      <c r="I128" s="7">
        <f t="shared" si="18"/>
        <v>0</v>
      </c>
      <c r="J128" s="8">
        <f t="shared" si="19"/>
        <v>0</v>
      </c>
      <c r="K128" s="5" t="s">
        <v>36</v>
      </c>
      <c r="L128" s="5" t="s">
        <v>36</v>
      </c>
      <c r="M128" s="4"/>
      <c r="N128" s="9" t="s">
        <v>36</v>
      </c>
      <c r="O128" s="9" t="s">
        <v>36</v>
      </c>
      <c r="P128" s="9" t="s">
        <v>36</v>
      </c>
      <c r="Q128" s="9" t="s">
        <v>36</v>
      </c>
      <c r="R128" s="9" t="s">
        <v>36</v>
      </c>
      <c r="S128" s="9" t="s">
        <v>36</v>
      </c>
      <c r="T128" s="9" t="s">
        <v>36</v>
      </c>
      <c r="U128" s="9" t="s">
        <v>36</v>
      </c>
      <c r="V128" s="9" t="s">
        <v>36</v>
      </c>
      <c r="W128" s="9" t="s">
        <v>36</v>
      </c>
      <c r="X128" s="9" t="s">
        <v>36</v>
      </c>
      <c r="Y128" s="9" t="s">
        <v>36</v>
      </c>
      <c r="Z128" s="9" t="s">
        <v>36</v>
      </c>
      <c r="AA128" s="9" t="s">
        <v>36</v>
      </c>
      <c r="AB128" s="9" t="s">
        <v>36</v>
      </c>
      <c r="AC128" s="9" t="s">
        <v>36</v>
      </c>
      <c r="AD128" s="9" t="s">
        <v>36</v>
      </c>
      <c r="AE128" s="9" t="s">
        <v>36</v>
      </c>
      <c r="AF128" s="9" t="s">
        <v>36</v>
      </c>
      <c r="AG128" s="9" t="s">
        <v>36</v>
      </c>
      <c r="AH128" s="9" t="s">
        <v>36</v>
      </c>
      <c r="AI128" s="9" t="s">
        <v>36</v>
      </c>
      <c r="AJ128" s="9" t="s">
        <v>36</v>
      </c>
      <c r="AK128" s="9" t="s">
        <v>36</v>
      </c>
      <c r="AL128" s="9" t="s">
        <v>36</v>
      </c>
    </row>
    <row r="129" spans="1:38" s="11" customFormat="1" x14ac:dyDescent="0.25">
      <c r="A129" s="5" t="s">
        <v>170</v>
      </c>
      <c r="B129" s="6">
        <f t="shared" si="11"/>
        <v>0</v>
      </c>
      <c r="C129" s="6">
        <f t="shared" si="12"/>
        <v>0</v>
      </c>
      <c r="D129" s="6">
        <f t="shared" si="13"/>
        <v>0</v>
      </c>
      <c r="E129" s="6">
        <f t="shared" si="14"/>
        <v>4</v>
      </c>
      <c r="F129" s="6">
        <f t="shared" si="15"/>
        <v>0</v>
      </c>
      <c r="G129" s="6">
        <f t="shared" si="16"/>
        <v>4</v>
      </c>
      <c r="H129" s="6">
        <f t="shared" si="17"/>
        <v>25</v>
      </c>
      <c r="I129" s="7">
        <f t="shared" si="18"/>
        <v>16</v>
      </c>
      <c r="J129" s="8">
        <f t="shared" si="19"/>
        <v>0</v>
      </c>
      <c r="K129" s="5" t="s">
        <v>40</v>
      </c>
      <c r="L129" s="5" t="s">
        <v>40</v>
      </c>
      <c r="M129" s="4"/>
      <c r="N129" s="9" t="s">
        <v>119</v>
      </c>
      <c r="O129" s="9" t="s">
        <v>36</v>
      </c>
      <c r="P129" s="9" t="s">
        <v>36</v>
      </c>
      <c r="Q129" s="9" t="s">
        <v>41</v>
      </c>
      <c r="R129" s="9" t="s">
        <v>36</v>
      </c>
      <c r="S129" s="9" t="s">
        <v>36</v>
      </c>
      <c r="T129" s="9" t="s">
        <v>36</v>
      </c>
      <c r="U129" s="9" t="s">
        <v>36</v>
      </c>
      <c r="V129" s="9" t="s">
        <v>36</v>
      </c>
      <c r="W129" s="9" t="s">
        <v>36</v>
      </c>
      <c r="X129" s="9" t="s">
        <v>36</v>
      </c>
      <c r="Y129" s="9" t="s">
        <v>36</v>
      </c>
      <c r="Z129" s="9" t="s">
        <v>36</v>
      </c>
      <c r="AA129" s="9" t="s">
        <v>36</v>
      </c>
      <c r="AB129" s="9" t="s">
        <v>41</v>
      </c>
      <c r="AC129" s="9" t="s">
        <v>36</v>
      </c>
      <c r="AD129" s="9" t="s">
        <v>36</v>
      </c>
      <c r="AE129" s="9" t="s">
        <v>36</v>
      </c>
      <c r="AF129" s="9" t="s">
        <v>36</v>
      </c>
      <c r="AG129" s="9" t="s">
        <v>36</v>
      </c>
      <c r="AH129" s="9" t="s">
        <v>36</v>
      </c>
      <c r="AI129" s="9" t="s">
        <v>36</v>
      </c>
      <c r="AJ129" s="9" t="s">
        <v>41</v>
      </c>
      <c r="AK129" s="9" t="s">
        <v>36</v>
      </c>
      <c r="AL129" s="9" t="s">
        <v>41</v>
      </c>
    </row>
    <row r="130" spans="1:38" s="11" customFormat="1" x14ac:dyDescent="0.25">
      <c r="A130" s="5" t="s">
        <v>171</v>
      </c>
      <c r="B130" s="6">
        <f t="shared" si="11"/>
        <v>0</v>
      </c>
      <c r="C130" s="6">
        <f t="shared" si="12"/>
        <v>1</v>
      </c>
      <c r="D130" s="6">
        <f t="shared" si="13"/>
        <v>0</v>
      </c>
      <c r="E130" s="6">
        <f t="shared" si="14"/>
        <v>0</v>
      </c>
      <c r="F130" s="6">
        <f t="shared" si="15"/>
        <v>0</v>
      </c>
      <c r="G130" s="6">
        <f t="shared" si="16"/>
        <v>1</v>
      </c>
      <c r="H130" s="6">
        <f t="shared" si="17"/>
        <v>25</v>
      </c>
      <c r="I130" s="7">
        <f t="shared" si="18"/>
        <v>4</v>
      </c>
      <c r="J130" s="8">
        <f t="shared" si="19"/>
        <v>0</v>
      </c>
      <c r="K130" s="5" t="s">
        <v>40</v>
      </c>
      <c r="L130" s="5" t="s">
        <v>40</v>
      </c>
      <c r="M130" s="4"/>
      <c r="N130" s="9" t="s">
        <v>36</v>
      </c>
      <c r="O130" s="9" t="s">
        <v>36</v>
      </c>
      <c r="P130" s="9" t="s">
        <v>36</v>
      </c>
      <c r="Q130" s="9" t="s">
        <v>2</v>
      </c>
      <c r="R130" s="9" t="s">
        <v>36</v>
      </c>
      <c r="S130" s="9" t="s">
        <v>36</v>
      </c>
      <c r="T130" s="9" t="s">
        <v>36</v>
      </c>
      <c r="U130" s="9" t="s">
        <v>36</v>
      </c>
      <c r="V130" s="9" t="s">
        <v>36</v>
      </c>
      <c r="W130" s="9" t="s">
        <v>36</v>
      </c>
      <c r="X130" s="9" t="s">
        <v>36</v>
      </c>
      <c r="Y130" s="9" t="s">
        <v>36</v>
      </c>
      <c r="Z130" s="9" t="s">
        <v>36</v>
      </c>
      <c r="AA130" s="9" t="s">
        <v>36</v>
      </c>
      <c r="AB130" s="9" t="s">
        <v>36</v>
      </c>
      <c r="AC130" s="9" t="s">
        <v>36</v>
      </c>
      <c r="AD130" s="9" t="s">
        <v>36</v>
      </c>
      <c r="AE130" s="9" t="s">
        <v>36</v>
      </c>
      <c r="AF130" s="9" t="s">
        <v>36</v>
      </c>
      <c r="AG130" s="9" t="s">
        <v>36</v>
      </c>
      <c r="AH130" s="9" t="s">
        <v>36</v>
      </c>
      <c r="AI130" s="9" t="s">
        <v>36</v>
      </c>
      <c r="AJ130" s="9" t="s">
        <v>36</v>
      </c>
      <c r="AK130" s="9" t="s">
        <v>36</v>
      </c>
      <c r="AL130" s="9" t="s">
        <v>36</v>
      </c>
    </row>
    <row r="131" spans="1:38" s="11" customFormat="1" x14ac:dyDescent="0.25">
      <c r="A131" s="5" t="s">
        <v>172</v>
      </c>
      <c r="B131" s="6">
        <f t="shared" ref="B131:B194" si="22">COUNTIF(N131:AL131,"&gt;0")</f>
        <v>0</v>
      </c>
      <c r="C131" s="6">
        <f t="shared" ref="C131:C194" si="23">COUNTIF(N131:AL131, "LCMRL")</f>
        <v>0</v>
      </c>
      <c r="D131" s="6">
        <f t="shared" ref="D131:D194" si="24">COUNTIF(N131:AL131, "RL")</f>
        <v>0</v>
      </c>
      <c r="E131" s="6">
        <f t="shared" ref="E131:E194" si="25">COUNTIF(N131:AL131, "matrixenhance")</f>
        <v>0</v>
      </c>
      <c r="F131" s="6">
        <f t="shared" ref="F131:F194" si="26">COUNTIF(N131:AL131, "positive")</f>
        <v>0</v>
      </c>
      <c r="G131" s="6">
        <f t="shared" ref="G131:G194" si="27">SUM(B131:F131)</f>
        <v>0</v>
      </c>
      <c r="H131" s="6">
        <f t="shared" ref="H131:H194" si="28">COUNTA(N131:AL131)</f>
        <v>25</v>
      </c>
      <c r="I131" s="7">
        <f t="shared" ref="I131:I194" si="29">100*((B131+C131+D131+E131+F131)/H131)</f>
        <v>0</v>
      </c>
      <c r="J131" s="8">
        <f t="shared" ref="J131:J194" si="30">100*(B131/H131)</f>
        <v>0</v>
      </c>
      <c r="K131" s="5" t="s">
        <v>36</v>
      </c>
      <c r="L131" s="5" t="s">
        <v>36</v>
      </c>
      <c r="M131" s="4"/>
      <c r="N131" s="9" t="s">
        <v>36</v>
      </c>
      <c r="O131" s="9" t="s">
        <v>36</v>
      </c>
      <c r="P131" s="9" t="s">
        <v>36</v>
      </c>
      <c r="Q131" s="9" t="s">
        <v>36</v>
      </c>
      <c r="R131" s="9" t="s">
        <v>36</v>
      </c>
      <c r="S131" s="9" t="s">
        <v>36</v>
      </c>
      <c r="T131" s="9" t="s">
        <v>36</v>
      </c>
      <c r="U131" s="9" t="s">
        <v>36</v>
      </c>
      <c r="V131" s="9" t="s">
        <v>36</v>
      </c>
      <c r="W131" s="9" t="s">
        <v>36</v>
      </c>
      <c r="X131" s="9" t="s">
        <v>36</v>
      </c>
      <c r="Y131" s="9" t="s">
        <v>36</v>
      </c>
      <c r="Z131" s="9" t="s">
        <v>36</v>
      </c>
      <c r="AA131" s="9" t="s">
        <v>36</v>
      </c>
      <c r="AB131" s="9" t="s">
        <v>36</v>
      </c>
      <c r="AC131" s="9" t="s">
        <v>36</v>
      </c>
      <c r="AD131" s="9" t="s">
        <v>36</v>
      </c>
      <c r="AE131" s="9" t="s">
        <v>36</v>
      </c>
      <c r="AF131" s="9" t="s">
        <v>36</v>
      </c>
      <c r="AG131" s="9" t="s">
        <v>36</v>
      </c>
      <c r="AH131" s="9" t="s">
        <v>36</v>
      </c>
      <c r="AI131" s="9" t="s">
        <v>36</v>
      </c>
      <c r="AJ131" s="9" t="s">
        <v>36</v>
      </c>
      <c r="AK131" s="9" t="s">
        <v>36</v>
      </c>
      <c r="AL131" s="9" t="s">
        <v>36</v>
      </c>
    </row>
    <row r="132" spans="1:38" s="11" customFormat="1" x14ac:dyDescent="0.25">
      <c r="A132" s="5" t="s">
        <v>173</v>
      </c>
      <c r="B132" s="6">
        <f t="shared" si="22"/>
        <v>0</v>
      </c>
      <c r="C132" s="6">
        <f t="shared" si="23"/>
        <v>0</v>
      </c>
      <c r="D132" s="6">
        <f t="shared" si="24"/>
        <v>0</v>
      </c>
      <c r="E132" s="6">
        <f t="shared" si="25"/>
        <v>0</v>
      </c>
      <c r="F132" s="6">
        <f t="shared" si="26"/>
        <v>0</v>
      </c>
      <c r="G132" s="6">
        <f t="shared" si="27"/>
        <v>0</v>
      </c>
      <c r="H132" s="6">
        <f t="shared" si="28"/>
        <v>25</v>
      </c>
      <c r="I132" s="7">
        <f t="shared" si="29"/>
        <v>0</v>
      </c>
      <c r="J132" s="8">
        <f t="shared" si="30"/>
        <v>0</v>
      </c>
      <c r="K132" s="5" t="s">
        <v>36</v>
      </c>
      <c r="L132" s="5" t="s">
        <v>36</v>
      </c>
      <c r="M132" s="4"/>
      <c r="N132" s="9" t="s">
        <v>36</v>
      </c>
      <c r="O132" s="9" t="s">
        <v>36</v>
      </c>
      <c r="P132" s="9" t="s">
        <v>36</v>
      </c>
      <c r="Q132" s="9" t="s">
        <v>36</v>
      </c>
      <c r="R132" s="9" t="s">
        <v>36</v>
      </c>
      <c r="S132" s="9" t="s">
        <v>36</v>
      </c>
      <c r="T132" s="9" t="s">
        <v>36</v>
      </c>
      <c r="U132" s="9" t="s">
        <v>36</v>
      </c>
      <c r="V132" s="9" t="s">
        <v>36</v>
      </c>
      <c r="W132" s="9" t="s">
        <v>36</v>
      </c>
      <c r="X132" s="9" t="s">
        <v>36</v>
      </c>
      <c r="Y132" s="9" t="s">
        <v>36</v>
      </c>
      <c r="Z132" s="9" t="s">
        <v>36</v>
      </c>
      <c r="AA132" s="9" t="s">
        <v>36</v>
      </c>
      <c r="AB132" s="9" t="s">
        <v>36</v>
      </c>
      <c r="AC132" s="9" t="s">
        <v>36</v>
      </c>
      <c r="AD132" s="9" t="s">
        <v>36</v>
      </c>
      <c r="AE132" s="9" t="s">
        <v>36</v>
      </c>
      <c r="AF132" s="9" t="s">
        <v>36</v>
      </c>
      <c r="AG132" s="9" t="s">
        <v>36</v>
      </c>
      <c r="AH132" s="9" t="s">
        <v>36</v>
      </c>
      <c r="AI132" s="9" t="s">
        <v>36</v>
      </c>
      <c r="AJ132" s="9" t="s">
        <v>36</v>
      </c>
      <c r="AK132" s="9" t="s">
        <v>36</v>
      </c>
      <c r="AL132" s="9" t="s">
        <v>36</v>
      </c>
    </row>
    <row r="133" spans="1:38" s="11" customFormat="1" x14ac:dyDescent="0.25">
      <c r="A133" s="5" t="s">
        <v>174</v>
      </c>
      <c r="B133" s="6">
        <f t="shared" si="22"/>
        <v>0</v>
      </c>
      <c r="C133" s="6">
        <f t="shared" si="23"/>
        <v>0</v>
      </c>
      <c r="D133" s="6">
        <f t="shared" si="24"/>
        <v>0</v>
      </c>
      <c r="E133" s="6">
        <f t="shared" si="25"/>
        <v>0</v>
      </c>
      <c r="F133" s="6">
        <f t="shared" si="26"/>
        <v>0</v>
      </c>
      <c r="G133" s="6">
        <f t="shared" si="27"/>
        <v>0</v>
      </c>
      <c r="H133" s="6">
        <f t="shared" si="28"/>
        <v>25</v>
      </c>
      <c r="I133" s="7">
        <f t="shared" si="29"/>
        <v>0</v>
      </c>
      <c r="J133" s="8">
        <f t="shared" si="30"/>
        <v>0</v>
      </c>
      <c r="K133" s="5" t="s">
        <v>36</v>
      </c>
      <c r="L133" s="5" t="s">
        <v>36</v>
      </c>
      <c r="M133" s="4"/>
      <c r="N133" s="9" t="s">
        <v>36</v>
      </c>
      <c r="O133" s="9" t="s">
        <v>36</v>
      </c>
      <c r="P133" s="9" t="s">
        <v>36</v>
      </c>
      <c r="Q133" s="9" t="s">
        <v>36</v>
      </c>
      <c r="R133" s="9" t="s">
        <v>36</v>
      </c>
      <c r="S133" s="9" t="s">
        <v>36</v>
      </c>
      <c r="T133" s="9" t="s">
        <v>36</v>
      </c>
      <c r="U133" s="9" t="s">
        <v>36</v>
      </c>
      <c r="V133" s="9" t="s">
        <v>36</v>
      </c>
      <c r="W133" s="9" t="s">
        <v>36</v>
      </c>
      <c r="X133" s="9" t="s">
        <v>36</v>
      </c>
      <c r="Y133" s="9" t="s">
        <v>36</v>
      </c>
      <c r="Z133" s="9" t="s">
        <v>36</v>
      </c>
      <c r="AA133" s="9" t="s">
        <v>36</v>
      </c>
      <c r="AB133" s="9" t="s">
        <v>36</v>
      </c>
      <c r="AC133" s="9" t="s">
        <v>36</v>
      </c>
      <c r="AD133" s="9" t="s">
        <v>36</v>
      </c>
      <c r="AE133" s="9" t="s">
        <v>36</v>
      </c>
      <c r="AF133" s="9" t="s">
        <v>36</v>
      </c>
      <c r="AG133" s="9" t="s">
        <v>36</v>
      </c>
      <c r="AH133" s="9" t="s">
        <v>36</v>
      </c>
      <c r="AI133" s="9" t="s">
        <v>36</v>
      </c>
      <c r="AJ133" s="9" t="s">
        <v>36</v>
      </c>
      <c r="AK133" s="9" t="s">
        <v>36</v>
      </c>
      <c r="AL133" s="9" t="s">
        <v>36</v>
      </c>
    </row>
    <row r="134" spans="1:38" s="11" customFormat="1" x14ac:dyDescent="0.25">
      <c r="A134" s="5" t="s">
        <v>175</v>
      </c>
      <c r="B134" s="6">
        <f t="shared" si="22"/>
        <v>0</v>
      </c>
      <c r="C134" s="6">
        <f t="shared" si="23"/>
        <v>0</v>
      </c>
      <c r="D134" s="6">
        <f t="shared" si="24"/>
        <v>0</v>
      </c>
      <c r="E134" s="6">
        <f t="shared" si="25"/>
        <v>0</v>
      </c>
      <c r="F134" s="6">
        <f t="shared" si="26"/>
        <v>0</v>
      </c>
      <c r="G134" s="6">
        <f t="shared" si="27"/>
        <v>0</v>
      </c>
      <c r="H134" s="6">
        <f t="shared" si="28"/>
        <v>25</v>
      </c>
      <c r="I134" s="7">
        <f t="shared" si="29"/>
        <v>0</v>
      </c>
      <c r="J134" s="8">
        <f t="shared" si="30"/>
        <v>0</v>
      </c>
      <c r="K134" s="5" t="s">
        <v>36</v>
      </c>
      <c r="L134" s="5" t="s">
        <v>36</v>
      </c>
      <c r="M134" s="4"/>
      <c r="N134" s="9" t="s">
        <v>36</v>
      </c>
      <c r="O134" s="9" t="s">
        <v>36</v>
      </c>
      <c r="P134" s="9" t="s">
        <v>36</v>
      </c>
      <c r="Q134" s="9" t="s">
        <v>36</v>
      </c>
      <c r="R134" s="9" t="s">
        <v>36</v>
      </c>
      <c r="S134" s="9" t="s">
        <v>36</v>
      </c>
      <c r="T134" s="9" t="s">
        <v>36</v>
      </c>
      <c r="U134" s="9" t="s">
        <v>36</v>
      </c>
      <c r="V134" s="9" t="s">
        <v>36</v>
      </c>
      <c r="W134" s="9" t="s">
        <v>36</v>
      </c>
      <c r="X134" s="9" t="s">
        <v>36</v>
      </c>
      <c r="Y134" s="9" t="s">
        <v>36</v>
      </c>
      <c r="Z134" s="9" t="s">
        <v>36</v>
      </c>
      <c r="AA134" s="9" t="s">
        <v>36</v>
      </c>
      <c r="AB134" s="9" t="s">
        <v>36</v>
      </c>
      <c r="AC134" s="9" t="s">
        <v>36</v>
      </c>
      <c r="AD134" s="9" t="s">
        <v>36</v>
      </c>
      <c r="AE134" s="9" t="s">
        <v>36</v>
      </c>
      <c r="AF134" s="9" t="s">
        <v>36</v>
      </c>
      <c r="AG134" s="9" t="s">
        <v>36</v>
      </c>
      <c r="AH134" s="9" t="s">
        <v>36</v>
      </c>
      <c r="AI134" s="9" t="s">
        <v>36</v>
      </c>
      <c r="AJ134" s="9" t="s">
        <v>36</v>
      </c>
      <c r="AK134" s="9" t="s">
        <v>36</v>
      </c>
      <c r="AL134" s="9" t="s">
        <v>36</v>
      </c>
    </row>
    <row r="135" spans="1:38" s="11" customFormat="1" x14ac:dyDescent="0.25">
      <c r="A135" s="5" t="s">
        <v>176</v>
      </c>
      <c r="B135" s="6">
        <f t="shared" si="22"/>
        <v>0</v>
      </c>
      <c r="C135" s="6">
        <f t="shared" si="23"/>
        <v>0</v>
      </c>
      <c r="D135" s="6">
        <f t="shared" si="24"/>
        <v>0</v>
      </c>
      <c r="E135" s="6">
        <f t="shared" si="25"/>
        <v>0</v>
      </c>
      <c r="F135" s="6">
        <f t="shared" si="26"/>
        <v>0</v>
      </c>
      <c r="G135" s="6">
        <f t="shared" si="27"/>
        <v>0</v>
      </c>
      <c r="H135" s="6">
        <f t="shared" si="28"/>
        <v>25</v>
      </c>
      <c r="I135" s="7">
        <f t="shared" si="29"/>
        <v>0</v>
      </c>
      <c r="J135" s="8">
        <f t="shared" si="30"/>
        <v>0</v>
      </c>
      <c r="K135" s="5" t="s">
        <v>36</v>
      </c>
      <c r="L135" s="5" t="s">
        <v>36</v>
      </c>
      <c r="M135" s="4"/>
      <c r="N135" s="9" t="s">
        <v>36</v>
      </c>
      <c r="O135" s="9" t="s">
        <v>36</v>
      </c>
      <c r="P135" s="9" t="s">
        <v>36</v>
      </c>
      <c r="Q135" s="9" t="s">
        <v>36</v>
      </c>
      <c r="R135" s="9" t="s">
        <v>36</v>
      </c>
      <c r="S135" s="9" t="s">
        <v>36</v>
      </c>
      <c r="T135" s="9" t="s">
        <v>36</v>
      </c>
      <c r="U135" s="9" t="s">
        <v>36</v>
      </c>
      <c r="V135" s="9" t="s">
        <v>36</v>
      </c>
      <c r="W135" s="9" t="s">
        <v>36</v>
      </c>
      <c r="X135" s="9" t="s">
        <v>36</v>
      </c>
      <c r="Y135" s="9" t="s">
        <v>36</v>
      </c>
      <c r="Z135" s="9" t="s">
        <v>36</v>
      </c>
      <c r="AA135" s="9" t="s">
        <v>36</v>
      </c>
      <c r="AB135" s="9" t="s">
        <v>36</v>
      </c>
      <c r="AC135" s="9" t="s">
        <v>36</v>
      </c>
      <c r="AD135" s="9" t="s">
        <v>36</v>
      </c>
      <c r="AE135" s="9" t="s">
        <v>36</v>
      </c>
      <c r="AF135" s="9" t="s">
        <v>36</v>
      </c>
      <c r="AG135" s="9" t="s">
        <v>36</v>
      </c>
      <c r="AH135" s="9" t="s">
        <v>36</v>
      </c>
      <c r="AI135" s="9" t="s">
        <v>36</v>
      </c>
      <c r="AJ135" s="9" t="s">
        <v>36</v>
      </c>
      <c r="AK135" s="9" t="s">
        <v>36</v>
      </c>
      <c r="AL135" s="9" t="s">
        <v>36</v>
      </c>
    </row>
    <row r="136" spans="1:38" s="11" customFormat="1" x14ac:dyDescent="0.25">
      <c r="A136" s="5" t="s">
        <v>177</v>
      </c>
      <c r="B136" s="6">
        <f t="shared" si="22"/>
        <v>0</v>
      </c>
      <c r="C136" s="6">
        <f t="shared" si="23"/>
        <v>0</v>
      </c>
      <c r="D136" s="6">
        <f t="shared" si="24"/>
        <v>0</v>
      </c>
      <c r="E136" s="6">
        <f t="shared" si="25"/>
        <v>0</v>
      </c>
      <c r="F136" s="6">
        <f t="shared" si="26"/>
        <v>0</v>
      </c>
      <c r="G136" s="6">
        <f t="shared" si="27"/>
        <v>0</v>
      </c>
      <c r="H136" s="6">
        <f t="shared" si="28"/>
        <v>25</v>
      </c>
      <c r="I136" s="7">
        <f t="shared" si="29"/>
        <v>0</v>
      </c>
      <c r="J136" s="8">
        <f t="shared" si="30"/>
        <v>0</v>
      </c>
      <c r="K136" s="5" t="s">
        <v>36</v>
      </c>
      <c r="L136" s="5" t="s">
        <v>36</v>
      </c>
      <c r="M136" s="4"/>
      <c r="N136" s="9" t="s">
        <v>36</v>
      </c>
      <c r="O136" s="9" t="s">
        <v>36</v>
      </c>
      <c r="P136" s="9" t="s">
        <v>36</v>
      </c>
      <c r="Q136" s="9" t="s">
        <v>36</v>
      </c>
      <c r="R136" s="9" t="s">
        <v>36</v>
      </c>
      <c r="S136" s="9" t="s">
        <v>36</v>
      </c>
      <c r="T136" s="9" t="s">
        <v>36</v>
      </c>
      <c r="U136" s="9" t="s">
        <v>36</v>
      </c>
      <c r="V136" s="9" t="s">
        <v>36</v>
      </c>
      <c r="W136" s="9" t="s">
        <v>36</v>
      </c>
      <c r="X136" s="9" t="s">
        <v>36</v>
      </c>
      <c r="Y136" s="9" t="s">
        <v>36</v>
      </c>
      <c r="Z136" s="9" t="s">
        <v>36</v>
      </c>
      <c r="AA136" s="9" t="s">
        <v>36</v>
      </c>
      <c r="AB136" s="9" t="s">
        <v>36</v>
      </c>
      <c r="AC136" s="9" t="s">
        <v>36</v>
      </c>
      <c r="AD136" s="9" t="s">
        <v>36</v>
      </c>
      <c r="AE136" s="9" t="s">
        <v>36</v>
      </c>
      <c r="AF136" s="9" t="s">
        <v>36</v>
      </c>
      <c r="AG136" s="9" t="s">
        <v>36</v>
      </c>
      <c r="AH136" s="9" t="s">
        <v>36</v>
      </c>
      <c r="AI136" s="9" t="s">
        <v>36</v>
      </c>
      <c r="AJ136" s="9" t="s">
        <v>36</v>
      </c>
      <c r="AK136" s="9" t="s">
        <v>36</v>
      </c>
      <c r="AL136" s="9" t="s">
        <v>36</v>
      </c>
    </row>
    <row r="137" spans="1:38" s="11" customFormat="1" x14ac:dyDescent="0.25">
      <c r="A137" s="5" t="s">
        <v>178</v>
      </c>
      <c r="B137" s="6">
        <f t="shared" si="22"/>
        <v>0</v>
      </c>
      <c r="C137" s="6">
        <f t="shared" si="23"/>
        <v>0</v>
      </c>
      <c r="D137" s="6">
        <f t="shared" si="24"/>
        <v>0</v>
      </c>
      <c r="E137" s="6">
        <f t="shared" si="25"/>
        <v>0</v>
      </c>
      <c r="F137" s="6">
        <f t="shared" si="26"/>
        <v>0</v>
      </c>
      <c r="G137" s="6">
        <f t="shared" si="27"/>
        <v>0</v>
      </c>
      <c r="H137" s="6">
        <f t="shared" si="28"/>
        <v>25</v>
      </c>
      <c r="I137" s="7">
        <f t="shared" si="29"/>
        <v>0</v>
      </c>
      <c r="J137" s="8">
        <f t="shared" si="30"/>
        <v>0</v>
      </c>
      <c r="K137" s="5" t="s">
        <v>36</v>
      </c>
      <c r="L137" s="5" t="s">
        <v>36</v>
      </c>
      <c r="M137" s="4"/>
      <c r="N137" s="9" t="s">
        <v>36</v>
      </c>
      <c r="O137" s="9" t="s">
        <v>36</v>
      </c>
      <c r="P137" s="9" t="s">
        <v>36</v>
      </c>
      <c r="Q137" s="9" t="s">
        <v>36</v>
      </c>
      <c r="R137" s="9" t="s">
        <v>36</v>
      </c>
      <c r="S137" s="9" t="s">
        <v>36</v>
      </c>
      <c r="T137" s="9" t="s">
        <v>36</v>
      </c>
      <c r="U137" s="9" t="s">
        <v>36</v>
      </c>
      <c r="V137" s="9" t="s">
        <v>36</v>
      </c>
      <c r="W137" s="9" t="s">
        <v>36</v>
      </c>
      <c r="X137" s="9" t="s">
        <v>36</v>
      </c>
      <c r="Y137" s="9" t="s">
        <v>36</v>
      </c>
      <c r="Z137" s="9" t="s">
        <v>36</v>
      </c>
      <c r="AA137" s="9" t="s">
        <v>36</v>
      </c>
      <c r="AB137" s="9" t="s">
        <v>36</v>
      </c>
      <c r="AC137" s="9" t="s">
        <v>36</v>
      </c>
      <c r="AD137" s="9" t="s">
        <v>36</v>
      </c>
      <c r="AE137" s="9" t="s">
        <v>36</v>
      </c>
      <c r="AF137" s="9" t="s">
        <v>36</v>
      </c>
      <c r="AG137" s="9" t="s">
        <v>36</v>
      </c>
      <c r="AH137" s="9" t="s">
        <v>36</v>
      </c>
      <c r="AI137" s="9" t="s">
        <v>36</v>
      </c>
      <c r="AJ137" s="9" t="s">
        <v>36</v>
      </c>
      <c r="AK137" s="9" t="s">
        <v>36</v>
      </c>
      <c r="AL137" s="9" t="s">
        <v>36</v>
      </c>
    </row>
    <row r="138" spans="1:38" s="11" customFormat="1" x14ac:dyDescent="0.25">
      <c r="A138" s="5" t="s">
        <v>179</v>
      </c>
      <c r="B138" s="6">
        <f t="shared" si="22"/>
        <v>0</v>
      </c>
      <c r="C138" s="6">
        <f t="shared" si="23"/>
        <v>0</v>
      </c>
      <c r="D138" s="6">
        <f t="shared" si="24"/>
        <v>0</v>
      </c>
      <c r="E138" s="6">
        <f t="shared" si="25"/>
        <v>0</v>
      </c>
      <c r="F138" s="6">
        <f t="shared" si="26"/>
        <v>0</v>
      </c>
      <c r="G138" s="6">
        <f t="shared" si="27"/>
        <v>0</v>
      </c>
      <c r="H138" s="6">
        <f t="shared" si="28"/>
        <v>25</v>
      </c>
      <c r="I138" s="7">
        <f t="shared" si="29"/>
        <v>0</v>
      </c>
      <c r="J138" s="8">
        <f t="shared" si="30"/>
        <v>0</v>
      </c>
      <c r="K138" s="5" t="s">
        <v>36</v>
      </c>
      <c r="L138" s="5" t="s">
        <v>36</v>
      </c>
      <c r="M138" s="4"/>
      <c r="N138" s="9" t="s">
        <v>36</v>
      </c>
      <c r="O138" s="9" t="s">
        <v>36</v>
      </c>
      <c r="P138" s="9" t="s">
        <v>36</v>
      </c>
      <c r="Q138" s="9" t="s">
        <v>36</v>
      </c>
      <c r="R138" s="9" t="s">
        <v>36</v>
      </c>
      <c r="S138" s="9" t="s">
        <v>36</v>
      </c>
      <c r="T138" s="9" t="s">
        <v>36</v>
      </c>
      <c r="U138" s="9" t="s">
        <v>36</v>
      </c>
      <c r="V138" s="9" t="s">
        <v>36</v>
      </c>
      <c r="W138" s="9" t="s">
        <v>36</v>
      </c>
      <c r="X138" s="9" t="s">
        <v>36</v>
      </c>
      <c r="Y138" s="9" t="s">
        <v>36</v>
      </c>
      <c r="Z138" s="9" t="s">
        <v>36</v>
      </c>
      <c r="AA138" s="9" t="s">
        <v>36</v>
      </c>
      <c r="AB138" s="9" t="s">
        <v>36</v>
      </c>
      <c r="AC138" s="9" t="s">
        <v>36</v>
      </c>
      <c r="AD138" s="9" t="s">
        <v>36</v>
      </c>
      <c r="AE138" s="9" t="s">
        <v>36</v>
      </c>
      <c r="AF138" s="9" t="s">
        <v>36</v>
      </c>
      <c r="AG138" s="9" t="s">
        <v>36</v>
      </c>
      <c r="AH138" s="9" t="s">
        <v>36</v>
      </c>
      <c r="AI138" s="9" t="s">
        <v>36</v>
      </c>
      <c r="AJ138" s="9" t="s">
        <v>36</v>
      </c>
      <c r="AK138" s="9" t="s">
        <v>36</v>
      </c>
      <c r="AL138" s="9" t="s">
        <v>36</v>
      </c>
    </row>
    <row r="139" spans="1:38" s="11" customFormat="1" x14ac:dyDescent="0.25">
      <c r="A139" s="5" t="s">
        <v>180</v>
      </c>
      <c r="B139" s="6">
        <f t="shared" si="22"/>
        <v>0</v>
      </c>
      <c r="C139" s="6">
        <f t="shared" si="23"/>
        <v>0</v>
      </c>
      <c r="D139" s="6">
        <f t="shared" si="24"/>
        <v>0</v>
      </c>
      <c r="E139" s="6">
        <f t="shared" si="25"/>
        <v>0</v>
      </c>
      <c r="F139" s="6">
        <f t="shared" si="26"/>
        <v>0</v>
      </c>
      <c r="G139" s="6">
        <f t="shared" si="27"/>
        <v>0</v>
      </c>
      <c r="H139" s="6">
        <f t="shared" si="28"/>
        <v>25</v>
      </c>
      <c r="I139" s="7">
        <f t="shared" si="29"/>
        <v>0</v>
      </c>
      <c r="J139" s="8">
        <f t="shared" si="30"/>
        <v>0</v>
      </c>
      <c r="K139" s="5" t="s">
        <v>36</v>
      </c>
      <c r="L139" s="5" t="s">
        <v>36</v>
      </c>
      <c r="M139" s="4"/>
      <c r="N139" s="9" t="s">
        <v>36</v>
      </c>
      <c r="O139" s="9" t="s">
        <v>36</v>
      </c>
      <c r="P139" s="9" t="s">
        <v>36</v>
      </c>
      <c r="Q139" s="9" t="s">
        <v>36</v>
      </c>
      <c r="R139" s="9" t="s">
        <v>36</v>
      </c>
      <c r="S139" s="9" t="s">
        <v>36</v>
      </c>
      <c r="T139" s="9" t="s">
        <v>36</v>
      </c>
      <c r="U139" s="9" t="s">
        <v>36</v>
      </c>
      <c r="V139" s="9" t="s">
        <v>36</v>
      </c>
      <c r="W139" s="9" t="s">
        <v>36</v>
      </c>
      <c r="X139" s="9" t="s">
        <v>36</v>
      </c>
      <c r="Y139" s="9" t="s">
        <v>36</v>
      </c>
      <c r="Z139" s="9" t="s">
        <v>36</v>
      </c>
      <c r="AA139" s="9" t="s">
        <v>36</v>
      </c>
      <c r="AB139" s="9" t="s">
        <v>36</v>
      </c>
      <c r="AC139" s="9" t="s">
        <v>36</v>
      </c>
      <c r="AD139" s="9" t="s">
        <v>36</v>
      </c>
      <c r="AE139" s="9" t="s">
        <v>36</v>
      </c>
      <c r="AF139" s="9" t="s">
        <v>36</v>
      </c>
      <c r="AG139" s="9" t="s">
        <v>36</v>
      </c>
      <c r="AH139" s="9" t="s">
        <v>36</v>
      </c>
      <c r="AI139" s="9" t="s">
        <v>36</v>
      </c>
      <c r="AJ139" s="9" t="s">
        <v>36</v>
      </c>
      <c r="AK139" s="9" t="s">
        <v>36</v>
      </c>
      <c r="AL139" s="9" t="s">
        <v>36</v>
      </c>
    </row>
    <row r="140" spans="1:38" s="11" customFormat="1" x14ac:dyDescent="0.25">
      <c r="A140" s="5" t="s">
        <v>181</v>
      </c>
      <c r="B140" s="6">
        <f t="shared" si="22"/>
        <v>0</v>
      </c>
      <c r="C140" s="6">
        <f t="shared" si="23"/>
        <v>4</v>
      </c>
      <c r="D140" s="6">
        <f t="shared" si="24"/>
        <v>0</v>
      </c>
      <c r="E140" s="6">
        <f t="shared" si="25"/>
        <v>0</v>
      </c>
      <c r="F140" s="6">
        <f t="shared" si="26"/>
        <v>0</v>
      </c>
      <c r="G140" s="6">
        <f t="shared" si="27"/>
        <v>4</v>
      </c>
      <c r="H140" s="6">
        <f t="shared" si="28"/>
        <v>25</v>
      </c>
      <c r="I140" s="7">
        <f t="shared" si="29"/>
        <v>16</v>
      </c>
      <c r="J140" s="8">
        <f t="shared" si="30"/>
        <v>0</v>
      </c>
      <c r="K140" s="5" t="s">
        <v>40</v>
      </c>
      <c r="L140" s="5" t="s">
        <v>40</v>
      </c>
      <c r="M140" s="4"/>
      <c r="N140" s="9" t="s">
        <v>36</v>
      </c>
      <c r="O140" s="9" t="s">
        <v>36</v>
      </c>
      <c r="P140" s="9" t="s">
        <v>2</v>
      </c>
      <c r="Q140" s="9" t="s">
        <v>36</v>
      </c>
      <c r="R140" s="9" t="s">
        <v>36</v>
      </c>
      <c r="S140" s="9" t="s">
        <v>36</v>
      </c>
      <c r="T140" s="9" t="s">
        <v>2</v>
      </c>
      <c r="U140" s="9" t="s">
        <v>36</v>
      </c>
      <c r="V140" s="9" t="s">
        <v>36</v>
      </c>
      <c r="W140" s="9" t="s">
        <v>36</v>
      </c>
      <c r="X140" s="9" t="s">
        <v>119</v>
      </c>
      <c r="Y140" s="9" t="s">
        <v>36</v>
      </c>
      <c r="Z140" s="9" t="s">
        <v>36</v>
      </c>
      <c r="AA140" s="9" t="s">
        <v>36</v>
      </c>
      <c r="AB140" s="9" t="s">
        <v>36</v>
      </c>
      <c r="AC140" s="9" t="s">
        <v>36</v>
      </c>
      <c r="AD140" s="9" t="s">
        <v>36</v>
      </c>
      <c r="AE140" s="9" t="s">
        <v>36</v>
      </c>
      <c r="AF140" s="9" t="s">
        <v>119</v>
      </c>
      <c r="AG140" s="9" t="s">
        <v>36</v>
      </c>
      <c r="AH140" s="9" t="s">
        <v>2</v>
      </c>
      <c r="AI140" s="9" t="s">
        <v>2</v>
      </c>
      <c r="AJ140" s="9" t="s">
        <v>36</v>
      </c>
      <c r="AK140" s="9" t="s">
        <v>119</v>
      </c>
      <c r="AL140" s="9" t="s">
        <v>36</v>
      </c>
    </row>
    <row r="141" spans="1:38" s="11" customFormat="1" x14ac:dyDescent="0.25">
      <c r="A141" s="5" t="s">
        <v>182</v>
      </c>
      <c r="B141" s="6">
        <f t="shared" si="22"/>
        <v>0</v>
      </c>
      <c r="C141" s="6">
        <f t="shared" si="23"/>
        <v>0</v>
      </c>
      <c r="D141" s="6">
        <f t="shared" si="24"/>
        <v>0</v>
      </c>
      <c r="E141" s="6">
        <f t="shared" si="25"/>
        <v>4</v>
      </c>
      <c r="F141" s="6">
        <f t="shared" si="26"/>
        <v>0</v>
      </c>
      <c r="G141" s="6">
        <f t="shared" si="27"/>
        <v>4</v>
      </c>
      <c r="H141" s="6">
        <f t="shared" si="28"/>
        <v>25</v>
      </c>
      <c r="I141" s="7">
        <f t="shared" si="29"/>
        <v>16</v>
      </c>
      <c r="J141" s="8">
        <f t="shared" si="30"/>
        <v>0</v>
      </c>
      <c r="K141" s="5" t="s">
        <v>40</v>
      </c>
      <c r="L141" s="5" t="s">
        <v>40</v>
      </c>
      <c r="M141" s="4"/>
      <c r="N141" s="9" t="s">
        <v>119</v>
      </c>
      <c r="O141" s="9" t="s">
        <v>36</v>
      </c>
      <c r="P141" s="9" t="s">
        <v>36</v>
      </c>
      <c r="Q141" s="9" t="s">
        <v>36</v>
      </c>
      <c r="R141" s="9" t="s">
        <v>36</v>
      </c>
      <c r="S141" s="9" t="s">
        <v>36</v>
      </c>
      <c r="T141" s="9" t="s">
        <v>36</v>
      </c>
      <c r="U141" s="9" t="s">
        <v>36</v>
      </c>
      <c r="V141" s="9" t="s">
        <v>36</v>
      </c>
      <c r="W141" s="9" t="s">
        <v>36</v>
      </c>
      <c r="X141" s="9" t="s">
        <v>36</v>
      </c>
      <c r="Y141" s="9" t="s">
        <v>36</v>
      </c>
      <c r="Z141" s="9" t="s">
        <v>41</v>
      </c>
      <c r="AA141" s="9" t="s">
        <v>36</v>
      </c>
      <c r="AB141" s="9" t="s">
        <v>41</v>
      </c>
      <c r="AC141" s="9" t="s">
        <v>36</v>
      </c>
      <c r="AD141" s="9" t="s">
        <v>41</v>
      </c>
      <c r="AE141" s="9" t="s">
        <v>36</v>
      </c>
      <c r="AF141" s="9" t="s">
        <v>36</v>
      </c>
      <c r="AG141" s="9" t="s">
        <v>36</v>
      </c>
      <c r="AH141" s="9" t="s">
        <v>36</v>
      </c>
      <c r="AI141" s="9" t="s">
        <v>36</v>
      </c>
      <c r="AJ141" s="9" t="s">
        <v>41</v>
      </c>
      <c r="AK141" s="9" t="s">
        <v>36</v>
      </c>
      <c r="AL141" s="9" t="s">
        <v>36</v>
      </c>
    </row>
    <row r="142" spans="1:38" s="11" customFormat="1" x14ac:dyDescent="0.25">
      <c r="A142" s="5" t="s">
        <v>183</v>
      </c>
      <c r="B142" s="6">
        <f t="shared" si="22"/>
        <v>0</v>
      </c>
      <c r="C142" s="6">
        <f t="shared" si="23"/>
        <v>0</v>
      </c>
      <c r="D142" s="6">
        <f t="shared" si="24"/>
        <v>0</v>
      </c>
      <c r="E142" s="6">
        <f t="shared" si="25"/>
        <v>1</v>
      </c>
      <c r="F142" s="6">
        <f t="shared" si="26"/>
        <v>0</v>
      </c>
      <c r="G142" s="6">
        <f t="shared" si="27"/>
        <v>1</v>
      </c>
      <c r="H142" s="6">
        <f t="shared" si="28"/>
        <v>25</v>
      </c>
      <c r="I142" s="7">
        <f t="shared" si="29"/>
        <v>4</v>
      </c>
      <c r="J142" s="8">
        <f t="shared" si="30"/>
        <v>0</v>
      </c>
      <c r="K142" s="5" t="s">
        <v>40</v>
      </c>
      <c r="L142" s="5" t="s">
        <v>40</v>
      </c>
      <c r="M142" s="4"/>
      <c r="N142" s="9" t="s">
        <v>36</v>
      </c>
      <c r="O142" s="9" t="s">
        <v>36</v>
      </c>
      <c r="P142" s="9" t="s">
        <v>36</v>
      </c>
      <c r="Q142" s="9" t="s">
        <v>36</v>
      </c>
      <c r="R142" s="9" t="s">
        <v>36</v>
      </c>
      <c r="S142" s="9" t="s">
        <v>36</v>
      </c>
      <c r="T142" s="9" t="s">
        <v>36</v>
      </c>
      <c r="U142" s="9" t="s">
        <v>36</v>
      </c>
      <c r="V142" s="9" t="s">
        <v>36</v>
      </c>
      <c r="W142" s="9" t="s">
        <v>36</v>
      </c>
      <c r="X142" s="9" t="s">
        <v>36</v>
      </c>
      <c r="Y142" s="9" t="s">
        <v>36</v>
      </c>
      <c r="Z142" s="9" t="s">
        <v>36</v>
      </c>
      <c r="AA142" s="9" t="s">
        <v>36</v>
      </c>
      <c r="AB142" s="9" t="s">
        <v>36</v>
      </c>
      <c r="AC142" s="9" t="s">
        <v>36</v>
      </c>
      <c r="AD142" s="9" t="s">
        <v>41</v>
      </c>
      <c r="AE142" s="9" t="s">
        <v>36</v>
      </c>
      <c r="AF142" s="9" t="s">
        <v>36</v>
      </c>
      <c r="AG142" s="9" t="s">
        <v>36</v>
      </c>
      <c r="AH142" s="9" t="s">
        <v>36</v>
      </c>
      <c r="AI142" s="9" t="s">
        <v>36</v>
      </c>
      <c r="AJ142" s="9" t="s">
        <v>36</v>
      </c>
      <c r="AK142" s="9" t="s">
        <v>36</v>
      </c>
      <c r="AL142" s="9" t="s">
        <v>36</v>
      </c>
    </row>
    <row r="143" spans="1:38" s="11" customFormat="1" x14ac:dyDescent="0.25">
      <c r="A143" s="5" t="s">
        <v>184</v>
      </c>
      <c r="B143" s="6">
        <f t="shared" si="22"/>
        <v>0</v>
      </c>
      <c r="C143" s="6">
        <f t="shared" si="23"/>
        <v>0</v>
      </c>
      <c r="D143" s="6">
        <f t="shared" si="24"/>
        <v>0</v>
      </c>
      <c r="E143" s="6">
        <f t="shared" si="25"/>
        <v>2</v>
      </c>
      <c r="F143" s="6">
        <f t="shared" si="26"/>
        <v>0</v>
      </c>
      <c r="G143" s="6">
        <f t="shared" si="27"/>
        <v>2</v>
      </c>
      <c r="H143" s="6">
        <f t="shared" si="28"/>
        <v>25</v>
      </c>
      <c r="I143" s="7">
        <f t="shared" si="29"/>
        <v>8</v>
      </c>
      <c r="J143" s="8">
        <f t="shared" si="30"/>
        <v>0</v>
      </c>
      <c r="K143" s="5" t="s">
        <v>40</v>
      </c>
      <c r="L143" s="5" t="s">
        <v>40</v>
      </c>
      <c r="M143" s="4"/>
      <c r="N143" s="9" t="s">
        <v>36</v>
      </c>
      <c r="O143" s="9" t="s">
        <v>36</v>
      </c>
      <c r="P143" s="9" t="s">
        <v>36</v>
      </c>
      <c r="Q143" s="9" t="s">
        <v>36</v>
      </c>
      <c r="R143" s="9" t="s">
        <v>36</v>
      </c>
      <c r="S143" s="9" t="s">
        <v>36</v>
      </c>
      <c r="T143" s="9" t="s">
        <v>36</v>
      </c>
      <c r="U143" s="9" t="s">
        <v>36</v>
      </c>
      <c r="V143" s="9" t="s">
        <v>36</v>
      </c>
      <c r="W143" s="9" t="s">
        <v>36</v>
      </c>
      <c r="X143" s="9" t="s">
        <v>36</v>
      </c>
      <c r="Y143" s="9" t="s">
        <v>36</v>
      </c>
      <c r="Z143" s="9" t="s">
        <v>36</v>
      </c>
      <c r="AA143" s="9" t="s">
        <v>36</v>
      </c>
      <c r="AB143" s="9" t="s">
        <v>36</v>
      </c>
      <c r="AC143" s="9" t="s">
        <v>36</v>
      </c>
      <c r="AD143" s="9" t="s">
        <v>36</v>
      </c>
      <c r="AE143" s="9" t="s">
        <v>36</v>
      </c>
      <c r="AF143" s="9" t="s">
        <v>41</v>
      </c>
      <c r="AG143" s="9" t="s">
        <v>36</v>
      </c>
      <c r="AH143" s="9" t="s">
        <v>41</v>
      </c>
      <c r="AI143" s="9" t="s">
        <v>36</v>
      </c>
      <c r="AJ143" s="9" t="s">
        <v>36</v>
      </c>
      <c r="AK143" s="9" t="s">
        <v>36</v>
      </c>
      <c r="AL143" s="9" t="s">
        <v>36</v>
      </c>
    </row>
    <row r="144" spans="1:38" s="11" customFormat="1" x14ac:dyDescent="0.25">
      <c r="A144" s="5" t="s">
        <v>185</v>
      </c>
      <c r="B144" s="6">
        <f t="shared" si="22"/>
        <v>3</v>
      </c>
      <c r="C144" s="6">
        <f t="shared" si="23"/>
        <v>0</v>
      </c>
      <c r="D144" s="6">
        <f t="shared" si="24"/>
        <v>0</v>
      </c>
      <c r="E144" s="6">
        <f t="shared" si="25"/>
        <v>0</v>
      </c>
      <c r="F144" s="6">
        <f t="shared" si="26"/>
        <v>0</v>
      </c>
      <c r="G144" s="6">
        <f t="shared" si="27"/>
        <v>3</v>
      </c>
      <c r="H144" s="6">
        <f t="shared" si="28"/>
        <v>25</v>
      </c>
      <c r="I144" s="7">
        <f t="shared" si="29"/>
        <v>12</v>
      </c>
      <c r="J144" s="8">
        <f t="shared" si="30"/>
        <v>12</v>
      </c>
      <c r="K144" s="5">
        <f t="shared" ref="K144:K206" si="31">MEDIAN(N144:AL144)</f>
        <v>60</v>
      </c>
      <c r="L144" s="5">
        <f t="shared" ref="L144:L206" si="32">MAX(N144:AL144)</f>
        <v>88</v>
      </c>
      <c r="M144" s="4"/>
      <c r="N144" s="9" t="s">
        <v>36</v>
      </c>
      <c r="O144" s="9" t="s">
        <v>36</v>
      </c>
      <c r="P144" s="9">
        <v>60</v>
      </c>
      <c r="Q144" s="9">
        <v>88</v>
      </c>
      <c r="R144" s="9" t="s">
        <v>36</v>
      </c>
      <c r="S144" s="9" t="s">
        <v>36</v>
      </c>
      <c r="T144" s="9" t="s">
        <v>36</v>
      </c>
      <c r="U144" s="9" t="s">
        <v>36</v>
      </c>
      <c r="V144" s="9" t="s">
        <v>36</v>
      </c>
      <c r="W144" s="9" t="s">
        <v>36</v>
      </c>
      <c r="X144" s="9" t="s">
        <v>36</v>
      </c>
      <c r="Y144" s="9" t="s">
        <v>36</v>
      </c>
      <c r="Z144" s="9" t="s">
        <v>36</v>
      </c>
      <c r="AA144" s="9" t="s">
        <v>36</v>
      </c>
      <c r="AB144" s="9" t="s">
        <v>36</v>
      </c>
      <c r="AC144" s="9" t="s">
        <v>36</v>
      </c>
      <c r="AD144" s="9" t="s">
        <v>36</v>
      </c>
      <c r="AE144" s="9">
        <v>40</v>
      </c>
      <c r="AF144" s="9" t="s">
        <v>36</v>
      </c>
      <c r="AG144" s="9" t="s">
        <v>36</v>
      </c>
      <c r="AH144" s="9" t="s">
        <v>36</v>
      </c>
      <c r="AI144" s="9" t="s">
        <v>36</v>
      </c>
      <c r="AJ144" s="9" t="s">
        <v>36</v>
      </c>
      <c r="AK144" s="9" t="s">
        <v>36</v>
      </c>
      <c r="AL144" s="9" t="s">
        <v>36</v>
      </c>
    </row>
    <row r="145" spans="1:38" s="11" customFormat="1" x14ac:dyDescent="0.25">
      <c r="A145" s="5" t="s">
        <v>186</v>
      </c>
      <c r="B145" s="6">
        <f t="shared" si="22"/>
        <v>0</v>
      </c>
      <c r="C145" s="6">
        <f t="shared" si="23"/>
        <v>7</v>
      </c>
      <c r="D145" s="6">
        <f t="shared" si="24"/>
        <v>0</v>
      </c>
      <c r="E145" s="6">
        <f t="shared" si="25"/>
        <v>0</v>
      </c>
      <c r="F145" s="6">
        <f t="shared" si="26"/>
        <v>0</v>
      </c>
      <c r="G145" s="6">
        <f t="shared" si="27"/>
        <v>7</v>
      </c>
      <c r="H145" s="6">
        <f t="shared" si="28"/>
        <v>25</v>
      </c>
      <c r="I145" s="7">
        <f t="shared" si="29"/>
        <v>28.000000000000004</v>
      </c>
      <c r="J145" s="8">
        <f t="shared" si="30"/>
        <v>0</v>
      </c>
      <c r="K145" s="5" t="s">
        <v>40</v>
      </c>
      <c r="L145" s="5" t="s">
        <v>40</v>
      </c>
      <c r="M145" s="4"/>
      <c r="N145" s="9" t="s">
        <v>36</v>
      </c>
      <c r="O145" s="9" t="s">
        <v>36</v>
      </c>
      <c r="P145" s="9" t="s">
        <v>36</v>
      </c>
      <c r="Q145" s="9" t="s">
        <v>2</v>
      </c>
      <c r="R145" s="9" t="s">
        <v>36</v>
      </c>
      <c r="S145" s="9" t="s">
        <v>36</v>
      </c>
      <c r="T145" s="9" t="s">
        <v>36</v>
      </c>
      <c r="U145" s="9" t="s">
        <v>36</v>
      </c>
      <c r="V145" s="9" t="s">
        <v>36</v>
      </c>
      <c r="W145" s="9" t="s">
        <v>36</v>
      </c>
      <c r="X145" s="9" t="s">
        <v>36</v>
      </c>
      <c r="Y145" s="9" t="s">
        <v>36</v>
      </c>
      <c r="Z145" s="9" t="s">
        <v>2</v>
      </c>
      <c r="AA145" s="9" t="s">
        <v>2</v>
      </c>
      <c r="AB145" s="9" t="s">
        <v>36</v>
      </c>
      <c r="AC145" s="9" t="s">
        <v>2</v>
      </c>
      <c r="AD145" s="9" t="s">
        <v>2</v>
      </c>
      <c r="AE145" s="9" t="s">
        <v>36</v>
      </c>
      <c r="AF145" s="9" t="s">
        <v>36</v>
      </c>
      <c r="AG145" s="9" t="s">
        <v>36</v>
      </c>
      <c r="AH145" s="9" t="s">
        <v>2</v>
      </c>
      <c r="AI145" s="9" t="s">
        <v>2</v>
      </c>
      <c r="AJ145" s="9" t="s">
        <v>36</v>
      </c>
      <c r="AK145" s="9" t="s">
        <v>36</v>
      </c>
      <c r="AL145" s="9" t="s">
        <v>36</v>
      </c>
    </row>
    <row r="146" spans="1:38" s="11" customFormat="1" x14ac:dyDescent="0.25">
      <c r="A146" s="5" t="s">
        <v>187</v>
      </c>
      <c r="B146" s="6">
        <f t="shared" si="22"/>
        <v>0</v>
      </c>
      <c r="C146" s="6">
        <f t="shared" si="23"/>
        <v>0</v>
      </c>
      <c r="D146" s="6">
        <f t="shared" si="24"/>
        <v>0</v>
      </c>
      <c r="E146" s="6">
        <f t="shared" si="25"/>
        <v>0</v>
      </c>
      <c r="F146" s="6">
        <f t="shared" si="26"/>
        <v>0</v>
      </c>
      <c r="G146" s="6">
        <f t="shared" si="27"/>
        <v>0</v>
      </c>
      <c r="H146" s="6">
        <f t="shared" si="28"/>
        <v>25</v>
      </c>
      <c r="I146" s="7">
        <f t="shared" si="29"/>
        <v>0</v>
      </c>
      <c r="J146" s="8">
        <f t="shared" si="30"/>
        <v>0</v>
      </c>
      <c r="K146" s="5" t="s">
        <v>36</v>
      </c>
      <c r="L146" s="5" t="s">
        <v>36</v>
      </c>
      <c r="M146" s="4"/>
      <c r="N146" s="9" t="s">
        <v>36</v>
      </c>
      <c r="O146" s="9" t="s">
        <v>36</v>
      </c>
      <c r="P146" s="9" t="s">
        <v>36</v>
      </c>
      <c r="Q146" s="9" t="s">
        <v>36</v>
      </c>
      <c r="R146" s="9" t="s">
        <v>36</v>
      </c>
      <c r="S146" s="9" t="s">
        <v>36</v>
      </c>
      <c r="T146" s="9" t="s">
        <v>36</v>
      </c>
      <c r="U146" s="9" t="s">
        <v>36</v>
      </c>
      <c r="V146" s="9" t="s">
        <v>36</v>
      </c>
      <c r="W146" s="9" t="s">
        <v>36</v>
      </c>
      <c r="X146" s="9" t="s">
        <v>36</v>
      </c>
      <c r="Y146" s="9" t="s">
        <v>36</v>
      </c>
      <c r="Z146" s="9" t="s">
        <v>36</v>
      </c>
      <c r="AA146" s="9" t="s">
        <v>36</v>
      </c>
      <c r="AB146" s="9" t="s">
        <v>36</v>
      </c>
      <c r="AC146" s="9" t="s">
        <v>36</v>
      </c>
      <c r="AD146" s="9" t="s">
        <v>36</v>
      </c>
      <c r="AE146" s="9" t="s">
        <v>36</v>
      </c>
      <c r="AF146" s="9" t="s">
        <v>36</v>
      </c>
      <c r="AG146" s="9" t="s">
        <v>36</v>
      </c>
      <c r="AH146" s="9" t="s">
        <v>36</v>
      </c>
      <c r="AI146" s="9" t="s">
        <v>36</v>
      </c>
      <c r="AJ146" s="9" t="s">
        <v>36</v>
      </c>
      <c r="AK146" s="9" t="s">
        <v>36</v>
      </c>
      <c r="AL146" s="9" t="s">
        <v>36</v>
      </c>
    </row>
    <row r="147" spans="1:38" s="11" customFormat="1" x14ac:dyDescent="0.25">
      <c r="A147" s="5" t="s">
        <v>188</v>
      </c>
      <c r="B147" s="6">
        <f t="shared" si="22"/>
        <v>0</v>
      </c>
      <c r="C147" s="6">
        <f t="shared" si="23"/>
        <v>0</v>
      </c>
      <c r="D147" s="6">
        <f t="shared" si="24"/>
        <v>0</v>
      </c>
      <c r="E147" s="6">
        <f t="shared" si="25"/>
        <v>0</v>
      </c>
      <c r="F147" s="6">
        <f t="shared" si="26"/>
        <v>0</v>
      </c>
      <c r="G147" s="6">
        <f t="shared" si="27"/>
        <v>0</v>
      </c>
      <c r="H147" s="6">
        <f t="shared" si="28"/>
        <v>25</v>
      </c>
      <c r="I147" s="7">
        <f t="shared" si="29"/>
        <v>0</v>
      </c>
      <c r="J147" s="8">
        <f t="shared" si="30"/>
        <v>0</v>
      </c>
      <c r="K147" s="5" t="s">
        <v>36</v>
      </c>
      <c r="L147" s="5" t="s">
        <v>36</v>
      </c>
      <c r="M147" s="4"/>
      <c r="N147" s="9" t="s">
        <v>36</v>
      </c>
      <c r="O147" s="9" t="s">
        <v>36</v>
      </c>
      <c r="P147" s="9" t="s">
        <v>36</v>
      </c>
      <c r="Q147" s="9" t="s">
        <v>36</v>
      </c>
      <c r="R147" s="9" t="s">
        <v>36</v>
      </c>
      <c r="S147" s="9" t="s">
        <v>36</v>
      </c>
      <c r="T147" s="9" t="s">
        <v>36</v>
      </c>
      <c r="U147" s="9" t="s">
        <v>36</v>
      </c>
      <c r="V147" s="9" t="s">
        <v>36</v>
      </c>
      <c r="W147" s="9" t="s">
        <v>36</v>
      </c>
      <c r="X147" s="9" t="s">
        <v>36</v>
      </c>
      <c r="Y147" s="9" t="s">
        <v>36</v>
      </c>
      <c r="Z147" s="9" t="s">
        <v>36</v>
      </c>
      <c r="AA147" s="9" t="s">
        <v>36</v>
      </c>
      <c r="AB147" s="9" t="s">
        <v>36</v>
      </c>
      <c r="AC147" s="9" t="s">
        <v>36</v>
      </c>
      <c r="AD147" s="9" t="s">
        <v>36</v>
      </c>
      <c r="AE147" s="9" t="s">
        <v>36</v>
      </c>
      <c r="AF147" s="9" t="s">
        <v>36</v>
      </c>
      <c r="AG147" s="9" t="s">
        <v>36</v>
      </c>
      <c r="AH147" s="9" t="s">
        <v>36</v>
      </c>
      <c r="AI147" s="9" t="s">
        <v>36</v>
      </c>
      <c r="AJ147" s="9" t="s">
        <v>36</v>
      </c>
      <c r="AK147" s="9" t="s">
        <v>36</v>
      </c>
      <c r="AL147" s="9" t="s">
        <v>36</v>
      </c>
    </row>
    <row r="148" spans="1:38" s="11" customFormat="1" x14ac:dyDescent="0.25">
      <c r="A148" s="5" t="s">
        <v>189</v>
      </c>
      <c r="B148" s="6">
        <f t="shared" si="22"/>
        <v>1</v>
      </c>
      <c r="C148" s="6">
        <f t="shared" si="23"/>
        <v>0</v>
      </c>
      <c r="D148" s="6">
        <f t="shared" si="24"/>
        <v>0</v>
      </c>
      <c r="E148" s="6">
        <f t="shared" si="25"/>
        <v>5</v>
      </c>
      <c r="F148" s="6">
        <f t="shared" si="26"/>
        <v>0</v>
      </c>
      <c r="G148" s="6">
        <f t="shared" si="27"/>
        <v>6</v>
      </c>
      <c r="H148" s="6">
        <f t="shared" si="28"/>
        <v>25</v>
      </c>
      <c r="I148" s="7">
        <f t="shared" si="29"/>
        <v>24</v>
      </c>
      <c r="J148" s="8">
        <f t="shared" si="30"/>
        <v>4</v>
      </c>
      <c r="K148" s="5">
        <f t="shared" si="31"/>
        <v>200</v>
      </c>
      <c r="L148" s="5">
        <f t="shared" si="32"/>
        <v>200</v>
      </c>
      <c r="M148" s="4"/>
      <c r="N148" s="9" t="s">
        <v>36</v>
      </c>
      <c r="O148" s="9" t="s">
        <v>36</v>
      </c>
      <c r="P148" s="9" t="s">
        <v>36</v>
      </c>
      <c r="Q148" s="9" t="s">
        <v>41</v>
      </c>
      <c r="R148" s="9" t="s">
        <v>36</v>
      </c>
      <c r="S148" s="9" t="s">
        <v>36</v>
      </c>
      <c r="T148" s="9" t="s">
        <v>36</v>
      </c>
      <c r="U148" s="9" t="s">
        <v>36</v>
      </c>
      <c r="V148" s="9" t="s">
        <v>36</v>
      </c>
      <c r="W148" s="9" t="s">
        <v>36</v>
      </c>
      <c r="X148" s="9" t="s">
        <v>36</v>
      </c>
      <c r="Y148" s="9" t="s">
        <v>36</v>
      </c>
      <c r="Z148" s="9" t="s">
        <v>41</v>
      </c>
      <c r="AA148" s="9" t="s">
        <v>36</v>
      </c>
      <c r="AB148" s="9" t="s">
        <v>41</v>
      </c>
      <c r="AC148" s="9" t="s">
        <v>36</v>
      </c>
      <c r="AD148" s="9" t="s">
        <v>36</v>
      </c>
      <c r="AE148" s="9" t="s">
        <v>36</v>
      </c>
      <c r="AF148" s="9" t="s">
        <v>119</v>
      </c>
      <c r="AG148" s="9" t="s">
        <v>36</v>
      </c>
      <c r="AH148" s="9" t="s">
        <v>36</v>
      </c>
      <c r="AI148" s="9">
        <v>200</v>
      </c>
      <c r="AJ148" s="9" t="s">
        <v>41</v>
      </c>
      <c r="AK148" s="9" t="s">
        <v>36</v>
      </c>
      <c r="AL148" s="9" t="s">
        <v>41</v>
      </c>
    </row>
    <row r="149" spans="1:38" s="11" customFormat="1" x14ac:dyDescent="0.25">
      <c r="A149" s="5" t="s">
        <v>190</v>
      </c>
      <c r="B149" s="6">
        <f t="shared" si="22"/>
        <v>0</v>
      </c>
      <c r="C149" s="6">
        <f t="shared" si="23"/>
        <v>0</v>
      </c>
      <c r="D149" s="6">
        <f t="shared" si="24"/>
        <v>0</v>
      </c>
      <c r="E149" s="6">
        <f t="shared" si="25"/>
        <v>0</v>
      </c>
      <c r="F149" s="6">
        <f t="shared" si="26"/>
        <v>0</v>
      </c>
      <c r="G149" s="6">
        <f t="shared" si="27"/>
        <v>0</v>
      </c>
      <c r="H149" s="6">
        <f t="shared" si="28"/>
        <v>25</v>
      </c>
      <c r="I149" s="7">
        <f t="shared" si="29"/>
        <v>0</v>
      </c>
      <c r="J149" s="8">
        <f t="shared" si="30"/>
        <v>0</v>
      </c>
      <c r="K149" s="5" t="s">
        <v>36</v>
      </c>
      <c r="L149" s="5" t="s">
        <v>36</v>
      </c>
      <c r="M149" s="4"/>
      <c r="N149" s="9" t="s">
        <v>36</v>
      </c>
      <c r="O149" s="9" t="s">
        <v>36</v>
      </c>
      <c r="P149" s="9" t="s">
        <v>36</v>
      </c>
      <c r="Q149" s="9" t="s">
        <v>36</v>
      </c>
      <c r="R149" s="9" t="s">
        <v>36</v>
      </c>
      <c r="S149" s="9" t="s">
        <v>36</v>
      </c>
      <c r="T149" s="9" t="s">
        <v>36</v>
      </c>
      <c r="U149" s="9" t="s">
        <v>36</v>
      </c>
      <c r="V149" s="9" t="s">
        <v>36</v>
      </c>
      <c r="W149" s="9" t="s">
        <v>36</v>
      </c>
      <c r="X149" s="9" t="s">
        <v>36</v>
      </c>
      <c r="Y149" s="9" t="s">
        <v>36</v>
      </c>
      <c r="Z149" s="9" t="s">
        <v>36</v>
      </c>
      <c r="AA149" s="9" t="s">
        <v>36</v>
      </c>
      <c r="AB149" s="9" t="s">
        <v>36</v>
      </c>
      <c r="AC149" s="9" t="s">
        <v>36</v>
      </c>
      <c r="AD149" s="9" t="s">
        <v>36</v>
      </c>
      <c r="AE149" s="9" t="s">
        <v>36</v>
      </c>
      <c r="AF149" s="9" t="s">
        <v>36</v>
      </c>
      <c r="AG149" s="9" t="s">
        <v>36</v>
      </c>
      <c r="AH149" s="9" t="s">
        <v>36</v>
      </c>
      <c r="AI149" s="9" t="s">
        <v>36</v>
      </c>
      <c r="AJ149" s="9" t="s">
        <v>36</v>
      </c>
      <c r="AK149" s="9" t="s">
        <v>36</v>
      </c>
      <c r="AL149" s="9" t="s">
        <v>36</v>
      </c>
    </row>
    <row r="150" spans="1:38" s="11" customFormat="1" x14ac:dyDescent="0.25">
      <c r="A150" s="5" t="s">
        <v>191</v>
      </c>
      <c r="B150" s="6">
        <f t="shared" si="22"/>
        <v>0</v>
      </c>
      <c r="C150" s="6">
        <f t="shared" si="23"/>
        <v>0</v>
      </c>
      <c r="D150" s="6">
        <f t="shared" si="24"/>
        <v>0</v>
      </c>
      <c r="E150" s="6">
        <f t="shared" si="25"/>
        <v>0</v>
      </c>
      <c r="F150" s="6">
        <f t="shared" si="26"/>
        <v>0</v>
      </c>
      <c r="G150" s="6">
        <f t="shared" si="27"/>
        <v>0</v>
      </c>
      <c r="H150" s="6">
        <f t="shared" si="28"/>
        <v>25</v>
      </c>
      <c r="I150" s="7">
        <f t="shared" si="29"/>
        <v>0</v>
      </c>
      <c r="J150" s="8">
        <f t="shared" si="30"/>
        <v>0</v>
      </c>
      <c r="K150" s="5" t="s">
        <v>36</v>
      </c>
      <c r="L150" s="5" t="s">
        <v>36</v>
      </c>
      <c r="M150" s="4"/>
      <c r="N150" s="9" t="s">
        <v>36</v>
      </c>
      <c r="O150" s="9" t="s">
        <v>36</v>
      </c>
      <c r="P150" s="9" t="s">
        <v>36</v>
      </c>
      <c r="Q150" s="9" t="s">
        <v>36</v>
      </c>
      <c r="R150" s="9" t="s">
        <v>36</v>
      </c>
      <c r="S150" s="9" t="s">
        <v>36</v>
      </c>
      <c r="T150" s="9" t="s">
        <v>36</v>
      </c>
      <c r="U150" s="9" t="s">
        <v>36</v>
      </c>
      <c r="V150" s="9" t="s">
        <v>36</v>
      </c>
      <c r="W150" s="9" t="s">
        <v>36</v>
      </c>
      <c r="X150" s="9" t="s">
        <v>36</v>
      </c>
      <c r="Y150" s="9" t="s">
        <v>36</v>
      </c>
      <c r="Z150" s="9" t="s">
        <v>36</v>
      </c>
      <c r="AA150" s="9" t="s">
        <v>36</v>
      </c>
      <c r="AB150" s="9" t="s">
        <v>36</v>
      </c>
      <c r="AC150" s="9" t="s">
        <v>36</v>
      </c>
      <c r="AD150" s="9" t="s">
        <v>36</v>
      </c>
      <c r="AE150" s="9" t="s">
        <v>36</v>
      </c>
      <c r="AF150" s="9" t="s">
        <v>36</v>
      </c>
      <c r="AG150" s="9" t="s">
        <v>36</v>
      </c>
      <c r="AH150" s="9" t="s">
        <v>36</v>
      </c>
      <c r="AI150" s="9" t="s">
        <v>36</v>
      </c>
      <c r="AJ150" s="9" t="s">
        <v>36</v>
      </c>
      <c r="AK150" s="9" t="s">
        <v>36</v>
      </c>
      <c r="AL150" s="9" t="s">
        <v>36</v>
      </c>
    </row>
    <row r="151" spans="1:38" s="11" customFormat="1" x14ac:dyDescent="0.25">
      <c r="A151" s="5" t="s">
        <v>192</v>
      </c>
      <c r="B151" s="6">
        <f t="shared" si="22"/>
        <v>0</v>
      </c>
      <c r="C151" s="6">
        <f t="shared" si="23"/>
        <v>1</v>
      </c>
      <c r="D151" s="6">
        <f t="shared" si="24"/>
        <v>0</v>
      </c>
      <c r="E151" s="6">
        <f t="shared" si="25"/>
        <v>0</v>
      </c>
      <c r="F151" s="6">
        <f t="shared" si="26"/>
        <v>0</v>
      </c>
      <c r="G151" s="6">
        <f t="shared" si="27"/>
        <v>1</v>
      </c>
      <c r="H151" s="6">
        <f t="shared" si="28"/>
        <v>25</v>
      </c>
      <c r="I151" s="7">
        <f t="shared" si="29"/>
        <v>4</v>
      </c>
      <c r="J151" s="8">
        <f t="shared" si="30"/>
        <v>0</v>
      </c>
      <c r="K151" s="5" t="s">
        <v>40</v>
      </c>
      <c r="L151" s="5" t="s">
        <v>40</v>
      </c>
      <c r="M151" s="4"/>
      <c r="N151" s="9" t="s">
        <v>36</v>
      </c>
      <c r="O151" s="9" t="s">
        <v>36</v>
      </c>
      <c r="P151" s="9" t="s">
        <v>36</v>
      </c>
      <c r="Q151" s="9" t="s">
        <v>36</v>
      </c>
      <c r="R151" s="9" t="s">
        <v>36</v>
      </c>
      <c r="S151" s="9" t="s">
        <v>36</v>
      </c>
      <c r="T151" s="9" t="s">
        <v>36</v>
      </c>
      <c r="U151" s="9" t="s">
        <v>36</v>
      </c>
      <c r="V151" s="9" t="s">
        <v>36</v>
      </c>
      <c r="W151" s="9" t="s">
        <v>36</v>
      </c>
      <c r="X151" s="9" t="s">
        <v>36</v>
      </c>
      <c r="Y151" s="9" t="s">
        <v>36</v>
      </c>
      <c r="Z151" s="9" t="s">
        <v>36</v>
      </c>
      <c r="AA151" s="9" t="s">
        <v>36</v>
      </c>
      <c r="AB151" s="9" t="s">
        <v>36</v>
      </c>
      <c r="AC151" s="9" t="s">
        <v>36</v>
      </c>
      <c r="AD151" s="9" t="s">
        <v>36</v>
      </c>
      <c r="AE151" s="9" t="s">
        <v>36</v>
      </c>
      <c r="AF151" s="9" t="s">
        <v>36</v>
      </c>
      <c r="AG151" s="9" t="s">
        <v>36</v>
      </c>
      <c r="AH151" s="9" t="s">
        <v>36</v>
      </c>
      <c r="AI151" s="9" t="s">
        <v>2</v>
      </c>
      <c r="AJ151" s="9" t="s">
        <v>36</v>
      </c>
      <c r="AK151" s="9" t="s">
        <v>36</v>
      </c>
      <c r="AL151" s="9" t="s">
        <v>36</v>
      </c>
    </row>
    <row r="152" spans="1:38" s="11" customFormat="1" x14ac:dyDescent="0.25">
      <c r="A152" s="5" t="s">
        <v>193</v>
      </c>
      <c r="B152" s="6">
        <f t="shared" si="22"/>
        <v>9</v>
      </c>
      <c r="C152" s="6">
        <f t="shared" si="23"/>
        <v>0</v>
      </c>
      <c r="D152" s="6">
        <f t="shared" si="24"/>
        <v>0</v>
      </c>
      <c r="E152" s="6">
        <f t="shared" si="25"/>
        <v>0</v>
      </c>
      <c r="F152" s="6">
        <f t="shared" si="26"/>
        <v>0</v>
      </c>
      <c r="G152" s="6">
        <f t="shared" si="27"/>
        <v>9</v>
      </c>
      <c r="H152" s="6">
        <f t="shared" si="28"/>
        <v>25</v>
      </c>
      <c r="I152" s="7">
        <f t="shared" si="29"/>
        <v>36</v>
      </c>
      <c r="J152" s="8">
        <f t="shared" si="30"/>
        <v>36</v>
      </c>
      <c r="K152" s="5">
        <f t="shared" si="31"/>
        <v>28</v>
      </c>
      <c r="L152" s="5">
        <f t="shared" si="32"/>
        <v>110</v>
      </c>
      <c r="M152" s="4"/>
      <c r="N152" s="9" t="s">
        <v>119</v>
      </c>
      <c r="O152" s="9" t="s">
        <v>36</v>
      </c>
      <c r="P152" s="9">
        <v>93</v>
      </c>
      <c r="Q152" s="9">
        <v>110</v>
      </c>
      <c r="R152" s="9" t="s">
        <v>36</v>
      </c>
      <c r="S152" s="9">
        <v>28</v>
      </c>
      <c r="T152" s="9" t="s">
        <v>36</v>
      </c>
      <c r="U152" s="9" t="s">
        <v>36</v>
      </c>
      <c r="V152" s="9" t="s">
        <v>36</v>
      </c>
      <c r="W152" s="9" t="s">
        <v>36</v>
      </c>
      <c r="X152" s="9" t="s">
        <v>36</v>
      </c>
      <c r="Y152" s="9" t="s">
        <v>36</v>
      </c>
      <c r="Z152" s="9" t="s">
        <v>119</v>
      </c>
      <c r="AA152" s="9" t="s">
        <v>36</v>
      </c>
      <c r="AB152" s="9">
        <v>8.8000000000000007</v>
      </c>
      <c r="AC152" s="9">
        <v>18</v>
      </c>
      <c r="AD152" s="9" t="s">
        <v>36</v>
      </c>
      <c r="AE152" s="9">
        <v>21</v>
      </c>
      <c r="AF152" s="9" t="s">
        <v>36</v>
      </c>
      <c r="AG152" s="9" t="s">
        <v>36</v>
      </c>
      <c r="AH152" s="9" t="s">
        <v>36</v>
      </c>
      <c r="AI152" s="9">
        <v>57</v>
      </c>
      <c r="AJ152" s="9">
        <v>90</v>
      </c>
      <c r="AK152" s="9">
        <v>20</v>
      </c>
      <c r="AL152" s="9" t="s">
        <v>36</v>
      </c>
    </row>
    <row r="153" spans="1:38" s="11" customFormat="1" x14ac:dyDescent="0.25">
      <c r="A153" s="5" t="s">
        <v>194</v>
      </c>
      <c r="B153" s="6">
        <f t="shared" si="22"/>
        <v>0</v>
      </c>
      <c r="C153" s="6">
        <f t="shared" si="23"/>
        <v>0</v>
      </c>
      <c r="D153" s="6">
        <f t="shared" si="24"/>
        <v>0</v>
      </c>
      <c r="E153" s="6">
        <f t="shared" si="25"/>
        <v>0</v>
      </c>
      <c r="F153" s="6">
        <f t="shared" si="26"/>
        <v>0</v>
      </c>
      <c r="G153" s="6">
        <f t="shared" si="27"/>
        <v>0</v>
      </c>
      <c r="H153" s="6">
        <f t="shared" si="28"/>
        <v>25</v>
      </c>
      <c r="I153" s="7">
        <f t="shared" si="29"/>
        <v>0</v>
      </c>
      <c r="J153" s="8">
        <f t="shared" si="30"/>
        <v>0</v>
      </c>
      <c r="K153" s="5" t="s">
        <v>36</v>
      </c>
      <c r="L153" s="5" t="s">
        <v>36</v>
      </c>
      <c r="M153" s="4"/>
      <c r="N153" s="9" t="s">
        <v>36</v>
      </c>
      <c r="O153" s="9" t="s">
        <v>36</v>
      </c>
      <c r="P153" s="9" t="s">
        <v>36</v>
      </c>
      <c r="Q153" s="9" t="s">
        <v>36</v>
      </c>
      <c r="R153" s="9" t="s">
        <v>36</v>
      </c>
      <c r="S153" s="9" t="s">
        <v>36</v>
      </c>
      <c r="T153" s="9" t="s">
        <v>36</v>
      </c>
      <c r="U153" s="9" t="s">
        <v>36</v>
      </c>
      <c r="V153" s="9" t="s">
        <v>36</v>
      </c>
      <c r="W153" s="9" t="s">
        <v>36</v>
      </c>
      <c r="X153" s="9" t="s">
        <v>36</v>
      </c>
      <c r="Y153" s="9" t="s">
        <v>36</v>
      </c>
      <c r="Z153" s="9" t="s">
        <v>36</v>
      </c>
      <c r="AA153" s="9" t="s">
        <v>36</v>
      </c>
      <c r="AB153" s="9" t="s">
        <v>36</v>
      </c>
      <c r="AC153" s="9" t="s">
        <v>36</v>
      </c>
      <c r="AD153" s="9" t="s">
        <v>36</v>
      </c>
      <c r="AE153" s="9" t="s">
        <v>36</v>
      </c>
      <c r="AF153" s="9" t="s">
        <v>36</v>
      </c>
      <c r="AG153" s="9" t="s">
        <v>36</v>
      </c>
      <c r="AH153" s="9" t="s">
        <v>36</v>
      </c>
      <c r="AI153" s="9" t="s">
        <v>36</v>
      </c>
      <c r="AJ153" s="9" t="s">
        <v>36</v>
      </c>
      <c r="AK153" s="9" t="s">
        <v>36</v>
      </c>
      <c r="AL153" s="9" t="s">
        <v>36</v>
      </c>
    </row>
    <row r="154" spans="1:38" s="11" customFormat="1" x14ac:dyDescent="0.25">
      <c r="A154" s="5" t="s">
        <v>195</v>
      </c>
      <c r="B154" s="6">
        <f t="shared" si="22"/>
        <v>0</v>
      </c>
      <c r="C154" s="6">
        <f t="shared" si="23"/>
        <v>0</v>
      </c>
      <c r="D154" s="6">
        <f t="shared" si="24"/>
        <v>0</v>
      </c>
      <c r="E154" s="6">
        <f t="shared" si="25"/>
        <v>0</v>
      </c>
      <c r="F154" s="6">
        <f t="shared" si="26"/>
        <v>0</v>
      </c>
      <c r="G154" s="6">
        <f t="shared" si="27"/>
        <v>0</v>
      </c>
      <c r="H154" s="6">
        <f t="shared" si="28"/>
        <v>25</v>
      </c>
      <c r="I154" s="7">
        <f t="shared" si="29"/>
        <v>0</v>
      </c>
      <c r="J154" s="8">
        <f t="shared" si="30"/>
        <v>0</v>
      </c>
      <c r="K154" s="5" t="s">
        <v>36</v>
      </c>
      <c r="L154" s="5" t="s">
        <v>36</v>
      </c>
      <c r="M154" s="4"/>
      <c r="N154" s="9" t="s">
        <v>36</v>
      </c>
      <c r="O154" s="9" t="s">
        <v>36</v>
      </c>
      <c r="P154" s="9" t="s">
        <v>36</v>
      </c>
      <c r="Q154" s="9" t="s">
        <v>36</v>
      </c>
      <c r="R154" s="9" t="s">
        <v>36</v>
      </c>
      <c r="S154" s="9" t="s">
        <v>36</v>
      </c>
      <c r="T154" s="9" t="s">
        <v>36</v>
      </c>
      <c r="U154" s="9" t="s">
        <v>36</v>
      </c>
      <c r="V154" s="9" t="s">
        <v>36</v>
      </c>
      <c r="W154" s="9" t="s">
        <v>36</v>
      </c>
      <c r="X154" s="9" t="s">
        <v>36</v>
      </c>
      <c r="Y154" s="9" t="s">
        <v>36</v>
      </c>
      <c r="Z154" s="9" t="s">
        <v>36</v>
      </c>
      <c r="AA154" s="9" t="s">
        <v>36</v>
      </c>
      <c r="AB154" s="9" t="s">
        <v>36</v>
      </c>
      <c r="AC154" s="9" t="s">
        <v>36</v>
      </c>
      <c r="AD154" s="9" t="s">
        <v>36</v>
      </c>
      <c r="AE154" s="9" t="s">
        <v>36</v>
      </c>
      <c r="AF154" s="9" t="s">
        <v>36</v>
      </c>
      <c r="AG154" s="9" t="s">
        <v>36</v>
      </c>
      <c r="AH154" s="9" t="s">
        <v>36</v>
      </c>
      <c r="AI154" s="9" t="s">
        <v>36</v>
      </c>
      <c r="AJ154" s="9" t="s">
        <v>36</v>
      </c>
      <c r="AK154" s="9" t="s">
        <v>36</v>
      </c>
      <c r="AL154" s="9" t="s">
        <v>36</v>
      </c>
    </row>
    <row r="155" spans="1:38" s="11" customFormat="1" x14ac:dyDescent="0.25">
      <c r="A155" s="5" t="s">
        <v>196</v>
      </c>
      <c r="B155" s="6">
        <f t="shared" si="22"/>
        <v>0</v>
      </c>
      <c r="C155" s="6">
        <f t="shared" si="23"/>
        <v>5</v>
      </c>
      <c r="D155" s="6">
        <f t="shared" si="24"/>
        <v>0</v>
      </c>
      <c r="E155" s="6">
        <f t="shared" si="25"/>
        <v>0</v>
      </c>
      <c r="F155" s="6">
        <f t="shared" si="26"/>
        <v>0</v>
      </c>
      <c r="G155" s="6">
        <f t="shared" si="27"/>
        <v>5</v>
      </c>
      <c r="H155" s="6">
        <f t="shared" si="28"/>
        <v>25</v>
      </c>
      <c r="I155" s="7">
        <f t="shared" si="29"/>
        <v>20</v>
      </c>
      <c r="J155" s="8">
        <f t="shared" si="30"/>
        <v>0</v>
      </c>
      <c r="K155" s="5" t="s">
        <v>40</v>
      </c>
      <c r="L155" s="5" t="s">
        <v>40</v>
      </c>
      <c r="M155" s="4"/>
      <c r="N155" s="9" t="s">
        <v>36</v>
      </c>
      <c r="O155" s="9" t="s">
        <v>36</v>
      </c>
      <c r="P155" s="9" t="s">
        <v>119</v>
      </c>
      <c r="Q155" s="9" t="s">
        <v>2</v>
      </c>
      <c r="R155" s="9" t="s">
        <v>36</v>
      </c>
      <c r="S155" s="9" t="s">
        <v>36</v>
      </c>
      <c r="T155" s="9" t="s">
        <v>36</v>
      </c>
      <c r="U155" s="9" t="s">
        <v>36</v>
      </c>
      <c r="V155" s="9" t="s">
        <v>36</v>
      </c>
      <c r="W155" s="9" t="s">
        <v>36</v>
      </c>
      <c r="X155" s="9" t="s">
        <v>36</v>
      </c>
      <c r="Y155" s="9" t="s">
        <v>36</v>
      </c>
      <c r="Z155" s="9" t="s">
        <v>36</v>
      </c>
      <c r="AA155" s="9" t="s">
        <v>36</v>
      </c>
      <c r="AB155" s="9" t="s">
        <v>36</v>
      </c>
      <c r="AC155" s="9" t="s">
        <v>2</v>
      </c>
      <c r="AD155" s="9" t="s">
        <v>36</v>
      </c>
      <c r="AE155" s="9" t="s">
        <v>36</v>
      </c>
      <c r="AF155" s="9" t="s">
        <v>36</v>
      </c>
      <c r="AG155" s="9" t="s">
        <v>36</v>
      </c>
      <c r="AH155" s="9" t="s">
        <v>2</v>
      </c>
      <c r="AI155" s="9" t="s">
        <v>2</v>
      </c>
      <c r="AJ155" s="9" t="s">
        <v>36</v>
      </c>
      <c r="AK155" s="9" t="s">
        <v>36</v>
      </c>
      <c r="AL155" s="9" t="s">
        <v>2</v>
      </c>
    </row>
    <row r="156" spans="1:38" s="11" customFormat="1" x14ac:dyDescent="0.25">
      <c r="A156" s="5" t="s">
        <v>197</v>
      </c>
      <c r="B156" s="6">
        <f t="shared" si="22"/>
        <v>0</v>
      </c>
      <c r="C156" s="6">
        <f t="shared" si="23"/>
        <v>0</v>
      </c>
      <c r="D156" s="6">
        <f t="shared" si="24"/>
        <v>0</v>
      </c>
      <c r="E156" s="6">
        <f t="shared" si="25"/>
        <v>0</v>
      </c>
      <c r="F156" s="6">
        <f t="shared" si="26"/>
        <v>0</v>
      </c>
      <c r="G156" s="6">
        <f t="shared" si="27"/>
        <v>0</v>
      </c>
      <c r="H156" s="6">
        <f t="shared" si="28"/>
        <v>25</v>
      </c>
      <c r="I156" s="7">
        <f t="shared" si="29"/>
        <v>0</v>
      </c>
      <c r="J156" s="8">
        <f t="shared" si="30"/>
        <v>0</v>
      </c>
      <c r="K156" s="5" t="s">
        <v>36</v>
      </c>
      <c r="L156" s="5" t="s">
        <v>36</v>
      </c>
      <c r="M156" s="4"/>
      <c r="N156" s="9" t="s">
        <v>36</v>
      </c>
      <c r="O156" s="9" t="s">
        <v>36</v>
      </c>
      <c r="P156" s="9" t="s">
        <v>36</v>
      </c>
      <c r="Q156" s="9" t="s">
        <v>36</v>
      </c>
      <c r="R156" s="9" t="s">
        <v>36</v>
      </c>
      <c r="S156" s="9" t="s">
        <v>36</v>
      </c>
      <c r="T156" s="9" t="s">
        <v>36</v>
      </c>
      <c r="U156" s="9" t="s">
        <v>36</v>
      </c>
      <c r="V156" s="9" t="s">
        <v>36</v>
      </c>
      <c r="W156" s="9" t="s">
        <v>36</v>
      </c>
      <c r="X156" s="9" t="s">
        <v>36</v>
      </c>
      <c r="Y156" s="9" t="s">
        <v>36</v>
      </c>
      <c r="Z156" s="9" t="s">
        <v>36</v>
      </c>
      <c r="AA156" s="9" t="s">
        <v>36</v>
      </c>
      <c r="AB156" s="9" t="s">
        <v>36</v>
      </c>
      <c r="AC156" s="9" t="s">
        <v>36</v>
      </c>
      <c r="AD156" s="9" t="s">
        <v>36</v>
      </c>
      <c r="AE156" s="9" t="s">
        <v>36</v>
      </c>
      <c r="AF156" s="9" t="s">
        <v>36</v>
      </c>
      <c r="AG156" s="9" t="s">
        <v>36</v>
      </c>
      <c r="AH156" s="9" t="s">
        <v>36</v>
      </c>
      <c r="AI156" s="9" t="s">
        <v>36</v>
      </c>
      <c r="AJ156" s="9" t="s">
        <v>36</v>
      </c>
      <c r="AK156" s="9" t="s">
        <v>36</v>
      </c>
      <c r="AL156" s="9" t="s">
        <v>36</v>
      </c>
    </row>
    <row r="157" spans="1:38" s="11" customFormat="1" x14ac:dyDescent="0.25">
      <c r="A157" s="5" t="s">
        <v>198</v>
      </c>
      <c r="B157" s="6">
        <f t="shared" si="22"/>
        <v>0</v>
      </c>
      <c r="C157" s="6">
        <f t="shared" si="23"/>
        <v>0</v>
      </c>
      <c r="D157" s="6">
        <f t="shared" si="24"/>
        <v>0</v>
      </c>
      <c r="E157" s="6">
        <f t="shared" si="25"/>
        <v>0</v>
      </c>
      <c r="F157" s="6">
        <f t="shared" si="26"/>
        <v>0</v>
      </c>
      <c r="G157" s="6">
        <f t="shared" si="27"/>
        <v>0</v>
      </c>
      <c r="H157" s="6">
        <f t="shared" si="28"/>
        <v>25</v>
      </c>
      <c r="I157" s="7">
        <f t="shared" si="29"/>
        <v>0</v>
      </c>
      <c r="J157" s="8">
        <f t="shared" si="30"/>
        <v>0</v>
      </c>
      <c r="K157" s="5" t="s">
        <v>36</v>
      </c>
      <c r="L157" s="5" t="s">
        <v>36</v>
      </c>
      <c r="M157" s="4"/>
      <c r="N157" s="9" t="s">
        <v>36</v>
      </c>
      <c r="O157" s="9" t="s">
        <v>36</v>
      </c>
      <c r="P157" s="9" t="s">
        <v>36</v>
      </c>
      <c r="Q157" s="9" t="s">
        <v>36</v>
      </c>
      <c r="R157" s="9" t="s">
        <v>36</v>
      </c>
      <c r="S157" s="9" t="s">
        <v>36</v>
      </c>
      <c r="T157" s="9" t="s">
        <v>36</v>
      </c>
      <c r="U157" s="9" t="s">
        <v>36</v>
      </c>
      <c r="V157" s="9" t="s">
        <v>36</v>
      </c>
      <c r="W157" s="9" t="s">
        <v>36</v>
      </c>
      <c r="X157" s="9" t="s">
        <v>36</v>
      </c>
      <c r="Y157" s="9" t="s">
        <v>36</v>
      </c>
      <c r="Z157" s="9" t="s">
        <v>36</v>
      </c>
      <c r="AA157" s="9" t="s">
        <v>36</v>
      </c>
      <c r="AB157" s="9" t="s">
        <v>36</v>
      </c>
      <c r="AC157" s="9" t="s">
        <v>36</v>
      </c>
      <c r="AD157" s="9" t="s">
        <v>36</v>
      </c>
      <c r="AE157" s="9" t="s">
        <v>36</v>
      </c>
      <c r="AF157" s="9" t="s">
        <v>36</v>
      </c>
      <c r="AG157" s="9" t="s">
        <v>36</v>
      </c>
      <c r="AH157" s="9" t="s">
        <v>36</v>
      </c>
      <c r="AI157" s="9" t="s">
        <v>36</v>
      </c>
      <c r="AJ157" s="9" t="s">
        <v>36</v>
      </c>
      <c r="AK157" s="9" t="s">
        <v>36</v>
      </c>
      <c r="AL157" s="9" t="s">
        <v>36</v>
      </c>
    </row>
    <row r="158" spans="1:38" s="11" customFormat="1" x14ac:dyDescent="0.25">
      <c r="A158" s="5" t="s">
        <v>199</v>
      </c>
      <c r="B158" s="6">
        <f t="shared" si="22"/>
        <v>0</v>
      </c>
      <c r="C158" s="6">
        <f t="shared" si="23"/>
        <v>2</v>
      </c>
      <c r="D158" s="6">
        <f t="shared" si="24"/>
        <v>0</v>
      </c>
      <c r="E158" s="6">
        <f t="shared" si="25"/>
        <v>0</v>
      </c>
      <c r="F158" s="6">
        <f t="shared" si="26"/>
        <v>0</v>
      </c>
      <c r="G158" s="6">
        <f t="shared" si="27"/>
        <v>2</v>
      </c>
      <c r="H158" s="6">
        <f t="shared" si="28"/>
        <v>25</v>
      </c>
      <c r="I158" s="7">
        <f t="shared" si="29"/>
        <v>8</v>
      </c>
      <c r="J158" s="8">
        <f t="shared" si="30"/>
        <v>0</v>
      </c>
      <c r="K158" s="5" t="s">
        <v>40</v>
      </c>
      <c r="L158" s="5" t="s">
        <v>40</v>
      </c>
      <c r="M158" s="4"/>
      <c r="N158" s="9" t="s">
        <v>36</v>
      </c>
      <c r="O158" s="9" t="s">
        <v>36</v>
      </c>
      <c r="P158" s="9" t="s">
        <v>36</v>
      </c>
      <c r="Q158" s="9" t="s">
        <v>2</v>
      </c>
      <c r="R158" s="9" t="s">
        <v>36</v>
      </c>
      <c r="S158" s="9" t="s">
        <v>36</v>
      </c>
      <c r="T158" s="9" t="s">
        <v>36</v>
      </c>
      <c r="U158" s="9" t="s">
        <v>119</v>
      </c>
      <c r="V158" s="9" t="s">
        <v>36</v>
      </c>
      <c r="W158" s="9" t="s">
        <v>36</v>
      </c>
      <c r="X158" s="9" t="s">
        <v>36</v>
      </c>
      <c r="Y158" s="9" t="s">
        <v>36</v>
      </c>
      <c r="Z158" s="9" t="s">
        <v>36</v>
      </c>
      <c r="AA158" s="9" t="s">
        <v>36</v>
      </c>
      <c r="AB158" s="9" t="s">
        <v>36</v>
      </c>
      <c r="AC158" s="9" t="s">
        <v>36</v>
      </c>
      <c r="AD158" s="9" t="s">
        <v>36</v>
      </c>
      <c r="AE158" s="9" t="s">
        <v>36</v>
      </c>
      <c r="AF158" s="9" t="s">
        <v>36</v>
      </c>
      <c r="AG158" s="9" t="s">
        <v>36</v>
      </c>
      <c r="AH158" s="9" t="s">
        <v>36</v>
      </c>
      <c r="AI158" s="9" t="s">
        <v>36</v>
      </c>
      <c r="AJ158" s="9" t="s">
        <v>36</v>
      </c>
      <c r="AK158" s="9" t="s">
        <v>2</v>
      </c>
      <c r="AL158" s="9" t="s">
        <v>36</v>
      </c>
    </row>
    <row r="159" spans="1:38" s="11" customFormat="1" x14ac:dyDescent="0.25">
      <c r="A159" s="5" t="s">
        <v>200</v>
      </c>
      <c r="B159" s="6">
        <f t="shared" si="22"/>
        <v>3</v>
      </c>
      <c r="C159" s="6">
        <f t="shared" si="23"/>
        <v>6</v>
      </c>
      <c r="D159" s="6">
        <f t="shared" si="24"/>
        <v>0</v>
      </c>
      <c r="E159" s="6">
        <f t="shared" si="25"/>
        <v>0</v>
      </c>
      <c r="F159" s="6">
        <f t="shared" si="26"/>
        <v>0</v>
      </c>
      <c r="G159" s="6">
        <f t="shared" si="27"/>
        <v>9</v>
      </c>
      <c r="H159" s="6">
        <f t="shared" si="28"/>
        <v>25</v>
      </c>
      <c r="I159" s="7">
        <f t="shared" si="29"/>
        <v>36</v>
      </c>
      <c r="J159" s="8">
        <f t="shared" si="30"/>
        <v>12</v>
      </c>
      <c r="K159" s="5">
        <f t="shared" si="31"/>
        <v>130</v>
      </c>
      <c r="L159" s="5">
        <f t="shared" si="32"/>
        <v>130</v>
      </c>
      <c r="M159" s="4"/>
      <c r="N159" s="9" t="s">
        <v>36</v>
      </c>
      <c r="O159" s="9" t="s">
        <v>36</v>
      </c>
      <c r="P159" s="9" t="s">
        <v>36</v>
      </c>
      <c r="Q159" s="9" t="s">
        <v>2</v>
      </c>
      <c r="R159" s="9" t="s">
        <v>36</v>
      </c>
      <c r="S159" s="9">
        <v>73</v>
      </c>
      <c r="T159" s="9" t="s">
        <v>36</v>
      </c>
      <c r="U159" s="9" t="s">
        <v>36</v>
      </c>
      <c r="V159" s="9" t="s">
        <v>36</v>
      </c>
      <c r="W159" s="9" t="s">
        <v>36</v>
      </c>
      <c r="X159" s="9" t="s">
        <v>36</v>
      </c>
      <c r="Y159" s="9">
        <v>130</v>
      </c>
      <c r="Z159" s="9" t="s">
        <v>2</v>
      </c>
      <c r="AA159" s="9" t="s">
        <v>36</v>
      </c>
      <c r="AB159" s="9" t="s">
        <v>2</v>
      </c>
      <c r="AC159" s="9" t="s">
        <v>36</v>
      </c>
      <c r="AD159" s="9">
        <v>130</v>
      </c>
      <c r="AE159" s="9" t="s">
        <v>2</v>
      </c>
      <c r="AF159" s="9" t="s">
        <v>36</v>
      </c>
      <c r="AG159" s="9" t="s">
        <v>36</v>
      </c>
      <c r="AH159" s="9" t="s">
        <v>36</v>
      </c>
      <c r="AI159" s="9" t="s">
        <v>2</v>
      </c>
      <c r="AJ159" s="9" t="s">
        <v>2</v>
      </c>
      <c r="AK159" s="9" t="s">
        <v>36</v>
      </c>
      <c r="AL159" s="9" t="s">
        <v>36</v>
      </c>
    </row>
    <row r="160" spans="1:38" s="11" customFormat="1" x14ac:dyDescent="0.25">
      <c r="A160" s="5" t="s">
        <v>201</v>
      </c>
      <c r="B160" s="6">
        <f t="shared" si="22"/>
        <v>1</v>
      </c>
      <c r="C160" s="6">
        <f t="shared" si="23"/>
        <v>11</v>
      </c>
      <c r="D160" s="6">
        <f t="shared" si="24"/>
        <v>0</v>
      </c>
      <c r="E160" s="6">
        <f t="shared" si="25"/>
        <v>0</v>
      </c>
      <c r="F160" s="6">
        <f t="shared" si="26"/>
        <v>0</v>
      </c>
      <c r="G160" s="6">
        <f t="shared" si="27"/>
        <v>12</v>
      </c>
      <c r="H160" s="6">
        <f t="shared" si="28"/>
        <v>25</v>
      </c>
      <c r="I160" s="7">
        <f t="shared" si="29"/>
        <v>48</v>
      </c>
      <c r="J160" s="8">
        <f t="shared" si="30"/>
        <v>4</v>
      </c>
      <c r="K160" s="5">
        <f t="shared" si="31"/>
        <v>98</v>
      </c>
      <c r="L160" s="5">
        <f t="shared" si="32"/>
        <v>98</v>
      </c>
      <c r="M160" s="4"/>
      <c r="N160" s="9" t="s">
        <v>119</v>
      </c>
      <c r="O160" s="9" t="s">
        <v>2</v>
      </c>
      <c r="P160" s="9" t="s">
        <v>2</v>
      </c>
      <c r="Q160" s="9" t="s">
        <v>2</v>
      </c>
      <c r="R160" s="9" t="s">
        <v>36</v>
      </c>
      <c r="S160" s="9" t="s">
        <v>2</v>
      </c>
      <c r="T160" s="9" t="s">
        <v>36</v>
      </c>
      <c r="U160" s="9" t="s">
        <v>36</v>
      </c>
      <c r="V160" s="9" t="s">
        <v>36</v>
      </c>
      <c r="W160" s="9" t="s">
        <v>36</v>
      </c>
      <c r="X160" s="9" t="s">
        <v>36</v>
      </c>
      <c r="Y160" s="9" t="s">
        <v>36</v>
      </c>
      <c r="Z160" s="9" t="s">
        <v>119</v>
      </c>
      <c r="AA160" s="9">
        <v>98</v>
      </c>
      <c r="AB160" s="9" t="s">
        <v>2</v>
      </c>
      <c r="AC160" s="9" t="s">
        <v>36</v>
      </c>
      <c r="AD160" s="9" t="s">
        <v>2</v>
      </c>
      <c r="AE160" s="9" t="s">
        <v>2</v>
      </c>
      <c r="AF160" s="9" t="s">
        <v>119</v>
      </c>
      <c r="AG160" s="9" t="s">
        <v>36</v>
      </c>
      <c r="AH160" s="9" t="s">
        <v>2</v>
      </c>
      <c r="AI160" s="9" t="s">
        <v>2</v>
      </c>
      <c r="AJ160" s="9" t="s">
        <v>2</v>
      </c>
      <c r="AK160" s="9" t="s">
        <v>2</v>
      </c>
      <c r="AL160" s="9" t="s">
        <v>36</v>
      </c>
    </row>
    <row r="161" spans="1:38" s="11" customFormat="1" x14ac:dyDescent="0.25">
      <c r="A161" s="5" t="s">
        <v>202</v>
      </c>
      <c r="B161" s="6">
        <f t="shared" si="22"/>
        <v>0</v>
      </c>
      <c r="C161" s="6">
        <f t="shared" si="23"/>
        <v>0</v>
      </c>
      <c r="D161" s="6">
        <f t="shared" si="24"/>
        <v>0</v>
      </c>
      <c r="E161" s="6">
        <f t="shared" si="25"/>
        <v>0</v>
      </c>
      <c r="F161" s="6">
        <f t="shared" si="26"/>
        <v>0</v>
      </c>
      <c r="G161" s="6">
        <f t="shared" si="27"/>
        <v>0</v>
      </c>
      <c r="H161" s="6">
        <f t="shared" si="28"/>
        <v>25</v>
      </c>
      <c r="I161" s="7">
        <f t="shared" si="29"/>
        <v>0</v>
      </c>
      <c r="J161" s="8">
        <f t="shared" si="30"/>
        <v>0</v>
      </c>
      <c r="K161" s="5" t="s">
        <v>36</v>
      </c>
      <c r="L161" s="5" t="s">
        <v>36</v>
      </c>
      <c r="M161" s="4"/>
      <c r="N161" s="9" t="s">
        <v>36</v>
      </c>
      <c r="O161" s="9" t="s">
        <v>36</v>
      </c>
      <c r="P161" s="9" t="s">
        <v>36</v>
      </c>
      <c r="Q161" s="9" t="s">
        <v>36</v>
      </c>
      <c r="R161" s="9" t="s">
        <v>36</v>
      </c>
      <c r="S161" s="9" t="s">
        <v>36</v>
      </c>
      <c r="T161" s="9" t="s">
        <v>36</v>
      </c>
      <c r="U161" s="9" t="s">
        <v>36</v>
      </c>
      <c r="V161" s="9" t="s">
        <v>36</v>
      </c>
      <c r="W161" s="9" t="s">
        <v>36</v>
      </c>
      <c r="X161" s="9" t="s">
        <v>36</v>
      </c>
      <c r="Y161" s="9" t="s">
        <v>36</v>
      </c>
      <c r="Z161" s="9" t="s">
        <v>36</v>
      </c>
      <c r="AA161" s="9" t="s">
        <v>36</v>
      </c>
      <c r="AB161" s="9" t="s">
        <v>36</v>
      </c>
      <c r="AC161" s="9" t="s">
        <v>36</v>
      </c>
      <c r="AD161" s="9" t="s">
        <v>36</v>
      </c>
      <c r="AE161" s="9" t="s">
        <v>36</v>
      </c>
      <c r="AF161" s="9" t="s">
        <v>36</v>
      </c>
      <c r="AG161" s="9" t="s">
        <v>36</v>
      </c>
      <c r="AH161" s="9" t="s">
        <v>36</v>
      </c>
      <c r="AI161" s="9" t="s">
        <v>36</v>
      </c>
      <c r="AJ161" s="9" t="s">
        <v>36</v>
      </c>
      <c r="AK161" s="9" t="s">
        <v>36</v>
      </c>
      <c r="AL161" s="9" t="s">
        <v>36</v>
      </c>
    </row>
    <row r="162" spans="1:38" s="11" customFormat="1" x14ac:dyDescent="0.25">
      <c r="A162" s="5" t="s">
        <v>203</v>
      </c>
      <c r="B162" s="6">
        <f t="shared" si="22"/>
        <v>0</v>
      </c>
      <c r="C162" s="6">
        <f t="shared" si="23"/>
        <v>0</v>
      </c>
      <c r="D162" s="6">
        <f t="shared" si="24"/>
        <v>0</v>
      </c>
      <c r="E162" s="6">
        <f t="shared" si="25"/>
        <v>4</v>
      </c>
      <c r="F162" s="6">
        <f t="shared" si="26"/>
        <v>0</v>
      </c>
      <c r="G162" s="6">
        <f t="shared" si="27"/>
        <v>4</v>
      </c>
      <c r="H162" s="6">
        <f t="shared" si="28"/>
        <v>25</v>
      </c>
      <c r="I162" s="7">
        <f t="shared" si="29"/>
        <v>16</v>
      </c>
      <c r="J162" s="8">
        <f t="shared" si="30"/>
        <v>0</v>
      </c>
      <c r="K162" s="5" t="s">
        <v>40</v>
      </c>
      <c r="L162" s="5" t="s">
        <v>40</v>
      </c>
      <c r="M162" s="4"/>
      <c r="N162" s="9" t="s">
        <v>36</v>
      </c>
      <c r="O162" s="9" t="s">
        <v>36</v>
      </c>
      <c r="P162" s="9" t="s">
        <v>41</v>
      </c>
      <c r="Q162" s="9" t="s">
        <v>41</v>
      </c>
      <c r="R162" s="9" t="s">
        <v>36</v>
      </c>
      <c r="S162" s="9" t="s">
        <v>36</v>
      </c>
      <c r="T162" s="9" t="s">
        <v>36</v>
      </c>
      <c r="U162" s="9" t="s">
        <v>41</v>
      </c>
      <c r="V162" s="9" t="s">
        <v>36</v>
      </c>
      <c r="W162" s="9" t="s">
        <v>36</v>
      </c>
      <c r="X162" s="9" t="s">
        <v>41</v>
      </c>
      <c r="Y162" s="9" t="s">
        <v>36</v>
      </c>
      <c r="Z162" s="9" t="s">
        <v>36</v>
      </c>
      <c r="AA162" s="9" t="s">
        <v>36</v>
      </c>
      <c r="AB162" s="9" t="s">
        <v>36</v>
      </c>
      <c r="AC162" s="9" t="s">
        <v>36</v>
      </c>
      <c r="AD162" s="9" t="s">
        <v>36</v>
      </c>
      <c r="AE162" s="9" t="s">
        <v>36</v>
      </c>
      <c r="AF162" s="9" t="s">
        <v>36</v>
      </c>
      <c r="AG162" s="9" t="s">
        <v>36</v>
      </c>
      <c r="AH162" s="9" t="s">
        <v>36</v>
      </c>
      <c r="AI162" s="9" t="s">
        <v>36</v>
      </c>
      <c r="AJ162" s="9" t="s">
        <v>36</v>
      </c>
      <c r="AK162" s="9" t="s">
        <v>36</v>
      </c>
      <c r="AL162" s="9" t="s">
        <v>36</v>
      </c>
    </row>
    <row r="163" spans="1:38" s="11" customFormat="1" x14ac:dyDescent="0.25">
      <c r="A163" s="5" t="s">
        <v>204</v>
      </c>
      <c r="B163" s="6">
        <f t="shared" si="22"/>
        <v>0</v>
      </c>
      <c r="C163" s="6">
        <f t="shared" si="23"/>
        <v>1</v>
      </c>
      <c r="D163" s="6">
        <f t="shared" si="24"/>
        <v>0</v>
      </c>
      <c r="E163" s="6">
        <f t="shared" si="25"/>
        <v>0</v>
      </c>
      <c r="F163" s="6">
        <f t="shared" si="26"/>
        <v>0</v>
      </c>
      <c r="G163" s="6">
        <f t="shared" si="27"/>
        <v>1</v>
      </c>
      <c r="H163" s="6">
        <f t="shared" si="28"/>
        <v>25</v>
      </c>
      <c r="I163" s="7">
        <f t="shared" si="29"/>
        <v>4</v>
      </c>
      <c r="J163" s="8">
        <f t="shared" si="30"/>
        <v>0</v>
      </c>
      <c r="K163" s="5" t="s">
        <v>40</v>
      </c>
      <c r="L163" s="5" t="s">
        <v>40</v>
      </c>
      <c r="M163" s="4"/>
      <c r="N163" s="9" t="s">
        <v>36</v>
      </c>
      <c r="O163" s="9" t="s">
        <v>36</v>
      </c>
      <c r="P163" s="9" t="s">
        <v>36</v>
      </c>
      <c r="Q163" s="9" t="s">
        <v>36</v>
      </c>
      <c r="R163" s="9" t="s">
        <v>36</v>
      </c>
      <c r="S163" s="9" t="s">
        <v>36</v>
      </c>
      <c r="T163" s="9" t="s">
        <v>36</v>
      </c>
      <c r="U163" s="9" t="s">
        <v>36</v>
      </c>
      <c r="V163" s="9" t="s">
        <v>36</v>
      </c>
      <c r="W163" s="9" t="s">
        <v>36</v>
      </c>
      <c r="X163" s="9" t="s">
        <v>36</v>
      </c>
      <c r="Y163" s="9" t="s">
        <v>36</v>
      </c>
      <c r="Z163" s="9" t="s">
        <v>36</v>
      </c>
      <c r="AA163" s="9" t="s">
        <v>36</v>
      </c>
      <c r="AB163" s="9" t="s">
        <v>36</v>
      </c>
      <c r="AC163" s="9" t="s">
        <v>36</v>
      </c>
      <c r="AD163" s="9" t="s">
        <v>36</v>
      </c>
      <c r="AE163" s="9" t="s">
        <v>36</v>
      </c>
      <c r="AF163" s="9" t="s">
        <v>119</v>
      </c>
      <c r="AG163" s="9" t="s">
        <v>36</v>
      </c>
      <c r="AH163" s="9" t="s">
        <v>36</v>
      </c>
      <c r="AI163" s="9" t="s">
        <v>2</v>
      </c>
      <c r="AJ163" s="9" t="s">
        <v>36</v>
      </c>
      <c r="AK163" s="9" t="s">
        <v>36</v>
      </c>
      <c r="AL163" s="9" t="s">
        <v>36</v>
      </c>
    </row>
    <row r="164" spans="1:38" s="11" customFormat="1" x14ac:dyDescent="0.25">
      <c r="A164" s="5" t="s">
        <v>205</v>
      </c>
      <c r="B164" s="6">
        <f t="shared" si="22"/>
        <v>0</v>
      </c>
      <c r="C164" s="6">
        <f t="shared" si="23"/>
        <v>2</v>
      </c>
      <c r="D164" s="6">
        <f t="shared" si="24"/>
        <v>0</v>
      </c>
      <c r="E164" s="6">
        <f t="shared" si="25"/>
        <v>0</v>
      </c>
      <c r="F164" s="6">
        <f t="shared" si="26"/>
        <v>0</v>
      </c>
      <c r="G164" s="6">
        <f t="shared" si="27"/>
        <v>2</v>
      </c>
      <c r="H164" s="6">
        <f t="shared" si="28"/>
        <v>25</v>
      </c>
      <c r="I164" s="7">
        <f t="shared" si="29"/>
        <v>8</v>
      </c>
      <c r="J164" s="8">
        <f t="shared" si="30"/>
        <v>0</v>
      </c>
      <c r="K164" s="5" t="s">
        <v>40</v>
      </c>
      <c r="L164" s="5" t="s">
        <v>40</v>
      </c>
      <c r="M164" s="4"/>
      <c r="N164" s="9" t="s">
        <v>36</v>
      </c>
      <c r="O164" s="9" t="s">
        <v>36</v>
      </c>
      <c r="P164" s="9" t="s">
        <v>36</v>
      </c>
      <c r="Q164" s="9" t="s">
        <v>2</v>
      </c>
      <c r="R164" s="9" t="s">
        <v>36</v>
      </c>
      <c r="S164" s="9" t="s">
        <v>36</v>
      </c>
      <c r="T164" s="9" t="s">
        <v>36</v>
      </c>
      <c r="U164" s="9" t="s">
        <v>36</v>
      </c>
      <c r="V164" s="9" t="s">
        <v>36</v>
      </c>
      <c r="W164" s="9" t="s">
        <v>36</v>
      </c>
      <c r="X164" s="9" t="s">
        <v>36</v>
      </c>
      <c r="Y164" s="9" t="s">
        <v>36</v>
      </c>
      <c r="Z164" s="9" t="s">
        <v>36</v>
      </c>
      <c r="AA164" s="9" t="s">
        <v>36</v>
      </c>
      <c r="AB164" s="9" t="s">
        <v>36</v>
      </c>
      <c r="AC164" s="9" t="s">
        <v>36</v>
      </c>
      <c r="AD164" s="9" t="s">
        <v>36</v>
      </c>
      <c r="AE164" s="9" t="s">
        <v>36</v>
      </c>
      <c r="AF164" s="9" t="s">
        <v>36</v>
      </c>
      <c r="AG164" s="9" t="s">
        <v>36</v>
      </c>
      <c r="AH164" s="9" t="s">
        <v>36</v>
      </c>
      <c r="AI164" s="9" t="s">
        <v>2</v>
      </c>
      <c r="AJ164" s="9" t="s">
        <v>36</v>
      </c>
      <c r="AK164" s="9" t="s">
        <v>36</v>
      </c>
      <c r="AL164" s="9" t="s">
        <v>36</v>
      </c>
    </row>
    <row r="165" spans="1:38" s="11" customFormat="1" x14ac:dyDescent="0.25">
      <c r="A165" s="5" t="s">
        <v>206</v>
      </c>
      <c r="B165" s="6">
        <f t="shared" si="22"/>
        <v>0</v>
      </c>
      <c r="C165" s="6">
        <f t="shared" si="23"/>
        <v>0</v>
      </c>
      <c r="D165" s="6">
        <f t="shared" si="24"/>
        <v>0</v>
      </c>
      <c r="E165" s="6">
        <f t="shared" si="25"/>
        <v>0</v>
      </c>
      <c r="F165" s="6">
        <f t="shared" si="26"/>
        <v>0</v>
      </c>
      <c r="G165" s="6">
        <f t="shared" si="27"/>
        <v>0</v>
      </c>
      <c r="H165" s="6">
        <f t="shared" si="28"/>
        <v>25</v>
      </c>
      <c r="I165" s="7">
        <f t="shared" si="29"/>
        <v>0</v>
      </c>
      <c r="J165" s="8">
        <f t="shared" si="30"/>
        <v>0</v>
      </c>
      <c r="K165" s="5" t="s">
        <v>36</v>
      </c>
      <c r="L165" s="5" t="s">
        <v>36</v>
      </c>
      <c r="M165" s="4"/>
      <c r="N165" s="9" t="s">
        <v>36</v>
      </c>
      <c r="O165" s="9" t="s">
        <v>36</v>
      </c>
      <c r="P165" s="9" t="s">
        <v>36</v>
      </c>
      <c r="Q165" s="9" t="s">
        <v>36</v>
      </c>
      <c r="R165" s="9" t="s">
        <v>36</v>
      </c>
      <c r="S165" s="9" t="s">
        <v>36</v>
      </c>
      <c r="T165" s="9" t="s">
        <v>36</v>
      </c>
      <c r="U165" s="9" t="s">
        <v>36</v>
      </c>
      <c r="V165" s="9" t="s">
        <v>36</v>
      </c>
      <c r="W165" s="9" t="s">
        <v>36</v>
      </c>
      <c r="X165" s="9" t="s">
        <v>36</v>
      </c>
      <c r="Y165" s="9" t="s">
        <v>36</v>
      </c>
      <c r="Z165" s="9" t="s">
        <v>36</v>
      </c>
      <c r="AA165" s="9" t="s">
        <v>36</v>
      </c>
      <c r="AB165" s="9" t="s">
        <v>36</v>
      </c>
      <c r="AC165" s="9" t="s">
        <v>36</v>
      </c>
      <c r="AD165" s="9" t="s">
        <v>36</v>
      </c>
      <c r="AE165" s="9" t="s">
        <v>36</v>
      </c>
      <c r="AF165" s="9" t="s">
        <v>36</v>
      </c>
      <c r="AG165" s="9" t="s">
        <v>36</v>
      </c>
      <c r="AH165" s="9" t="s">
        <v>36</v>
      </c>
      <c r="AI165" s="9" t="s">
        <v>36</v>
      </c>
      <c r="AJ165" s="9" t="s">
        <v>36</v>
      </c>
      <c r="AK165" s="9" t="s">
        <v>36</v>
      </c>
      <c r="AL165" s="9" t="s">
        <v>36</v>
      </c>
    </row>
    <row r="166" spans="1:38" s="11" customFormat="1" x14ac:dyDescent="0.25">
      <c r="A166" s="5" t="s">
        <v>207</v>
      </c>
      <c r="B166" s="6">
        <f t="shared" si="22"/>
        <v>0</v>
      </c>
      <c r="C166" s="6">
        <f t="shared" si="23"/>
        <v>0</v>
      </c>
      <c r="D166" s="6">
        <f t="shared" si="24"/>
        <v>0</v>
      </c>
      <c r="E166" s="6">
        <f t="shared" si="25"/>
        <v>0</v>
      </c>
      <c r="F166" s="6">
        <f t="shared" si="26"/>
        <v>0</v>
      </c>
      <c r="G166" s="6">
        <f t="shared" si="27"/>
        <v>0</v>
      </c>
      <c r="H166" s="6">
        <f t="shared" si="28"/>
        <v>25</v>
      </c>
      <c r="I166" s="7">
        <f t="shared" si="29"/>
        <v>0</v>
      </c>
      <c r="J166" s="8">
        <f t="shared" si="30"/>
        <v>0</v>
      </c>
      <c r="K166" s="5" t="s">
        <v>36</v>
      </c>
      <c r="L166" s="5" t="s">
        <v>36</v>
      </c>
      <c r="M166" s="4"/>
      <c r="N166" s="9" t="s">
        <v>36</v>
      </c>
      <c r="O166" s="9" t="s">
        <v>36</v>
      </c>
      <c r="P166" s="9" t="s">
        <v>36</v>
      </c>
      <c r="Q166" s="9" t="s">
        <v>36</v>
      </c>
      <c r="R166" s="9" t="s">
        <v>36</v>
      </c>
      <c r="S166" s="9" t="s">
        <v>36</v>
      </c>
      <c r="T166" s="9" t="s">
        <v>36</v>
      </c>
      <c r="U166" s="9" t="s">
        <v>36</v>
      </c>
      <c r="V166" s="9" t="s">
        <v>36</v>
      </c>
      <c r="W166" s="9" t="s">
        <v>36</v>
      </c>
      <c r="X166" s="9" t="s">
        <v>36</v>
      </c>
      <c r="Y166" s="9" t="s">
        <v>36</v>
      </c>
      <c r="Z166" s="9" t="s">
        <v>36</v>
      </c>
      <c r="AA166" s="9" t="s">
        <v>36</v>
      </c>
      <c r="AB166" s="9" t="s">
        <v>36</v>
      </c>
      <c r="AC166" s="9" t="s">
        <v>36</v>
      </c>
      <c r="AD166" s="9" t="s">
        <v>36</v>
      </c>
      <c r="AE166" s="9" t="s">
        <v>36</v>
      </c>
      <c r="AF166" s="9" t="s">
        <v>36</v>
      </c>
      <c r="AG166" s="9" t="s">
        <v>36</v>
      </c>
      <c r="AH166" s="9" t="s">
        <v>36</v>
      </c>
      <c r="AI166" s="9" t="s">
        <v>36</v>
      </c>
      <c r="AJ166" s="9" t="s">
        <v>36</v>
      </c>
      <c r="AK166" s="9" t="s">
        <v>36</v>
      </c>
      <c r="AL166" s="9" t="s">
        <v>36</v>
      </c>
    </row>
    <row r="167" spans="1:38" s="11" customFormat="1" x14ac:dyDescent="0.25">
      <c r="A167" s="5" t="s">
        <v>208</v>
      </c>
      <c r="B167" s="6">
        <f t="shared" si="22"/>
        <v>0</v>
      </c>
      <c r="C167" s="6">
        <f t="shared" si="23"/>
        <v>3</v>
      </c>
      <c r="D167" s="6">
        <f t="shared" si="24"/>
        <v>0</v>
      </c>
      <c r="E167" s="6">
        <f t="shared" si="25"/>
        <v>0</v>
      </c>
      <c r="F167" s="6">
        <f t="shared" si="26"/>
        <v>0</v>
      </c>
      <c r="G167" s="6">
        <f t="shared" si="27"/>
        <v>3</v>
      </c>
      <c r="H167" s="6">
        <f t="shared" si="28"/>
        <v>25</v>
      </c>
      <c r="I167" s="7">
        <f t="shared" si="29"/>
        <v>12</v>
      </c>
      <c r="J167" s="8">
        <f t="shared" si="30"/>
        <v>0</v>
      </c>
      <c r="K167" s="5" t="s">
        <v>40</v>
      </c>
      <c r="L167" s="5" t="s">
        <v>40</v>
      </c>
      <c r="M167" s="4"/>
      <c r="N167" s="9" t="s">
        <v>36</v>
      </c>
      <c r="O167" s="9" t="s">
        <v>36</v>
      </c>
      <c r="P167" s="9" t="s">
        <v>2</v>
      </c>
      <c r="Q167" s="9" t="s">
        <v>36</v>
      </c>
      <c r="R167" s="9" t="s">
        <v>36</v>
      </c>
      <c r="S167" s="9" t="s">
        <v>36</v>
      </c>
      <c r="T167" s="9" t="s">
        <v>36</v>
      </c>
      <c r="U167" s="9" t="s">
        <v>36</v>
      </c>
      <c r="V167" s="9" t="s">
        <v>36</v>
      </c>
      <c r="W167" s="9" t="s">
        <v>36</v>
      </c>
      <c r="X167" s="9" t="s">
        <v>36</v>
      </c>
      <c r="Y167" s="9" t="s">
        <v>36</v>
      </c>
      <c r="Z167" s="9" t="s">
        <v>36</v>
      </c>
      <c r="AA167" s="9" t="s">
        <v>36</v>
      </c>
      <c r="AB167" s="9" t="s">
        <v>36</v>
      </c>
      <c r="AC167" s="9" t="s">
        <v>36</v>
      </c>
      <c r="AD167" s="9" t="s">
        <v>36</v>
      </c>
      <c r="AE167" s="9" t="s">
        <v>36</v>
      </c>
      <c r="AF167" s="9" t="s">
        <v>36</v>
      </c>
      <c r="AG167" s="9" t="s">
        <v>36</v>
      </c>
      <c r="AH167" s="9" t="s">
        <v>2</v>
      </c>
      <c r="AI167" s="9" t="s">
        <v>2</v>
      </c>
      <c r="AJ167" s="9" t="s">
        <v>36</v>
      </c>
      <c r="AK167" s="9" t="s">
        <v>36</v>
      </c>
      <c r="AL167" s="9" t="s">
        <v>36</v>
      </c>
    </row>
    <row r="168" spans="1:38" s="11" customFormat="1" x14ac:dyDescent="0.25">
      <c r="A168" s="5" t="s">
        <v>209</v>
      </c>
      <c r="B168" s="6">
        <f t="shared" si="22"/>
        <v>0</v>
      </c>
      <c r="C168" s="6">
        <f t="shared" si="23"/>
        <v>0</v>
      </c>
      <c r="D168" s="6">
        <f t="shared" si="24"/>
        <v>0</v>
      </c>
      <c r="E168" s="6">
        <f t="shared" si="25"/>
        <v>0</v>
      </c>
      <c r="F168" s="6">
        <f t="shared" si="26"/>
        <v>0</v>
      </c>
      <c r="G168" s="6">
        <f t="shared" si="27"/>
        <v>0</v>
      </c>
      <c r="H168" s="6">
        <f t="shared" si="28"/>
        <v>25</v>
      </c>
      <c r="I168" s="7">
        <f t="shared" si="29"/>
        <v>0</v>
      </c>
      <c r="J168" s="8">
        <f t="shared" si="30"/>
        <v>0</v>
      </c>
      <c r="K168" s="5" t="s">
        <v>36</v>
      </c>
      <c r="L168" s="5" t="s">
        <v>36</v>
      </c>
      <c r="M168" s="4"/>
      <c r="N168" s="9" t="s">
        <v>36</v>
      </c>
      <c r="O168" s="9" t="s">
        <v>36</v>
      </c>
      <c r="P168" s="9" t="s">
        <v>36</v>
      </c>
      <c r="Q168" s="9" t="s">
        <v>36</v>
      </c>
      <c r="R168" s="9" t="s">
        <v>36</v>
      </c>
      <c r="S168" s="9" t="s">
        <v>36</v>
      </c>
      <c r="T168" s="9" t="s">
        <v>36</v>
      </c>
      <c r="U168" s="9" t="s">
        <v>36</v>
      </c>
      <c r="V168" s="9" t="s">
        <v>36</v>
      </c>
      <c r="W168" s="9" t="s">
        <v>36</v>
      </c>
      <c r="X168" s="9" t="s">
        <v>36</v>
      </c>
      <c r="Y168" s="9" t="s">
        <v>36</v>
      </c>
      <c r="Z168" s="9" t="s">
        <v>36</v>
      </c>
      <c r="AA168" s="9" t="s">
        <v>36</v>
      </c>
      <c r="AB168" s="9" t="s">
        <v>36</v>
      </c>
      <c r="AC168" s="9" t="s">
        <v>36</v>
      </c>
      <c r="AD168" s="9" t="s">
        <v>36</v>
      </c>
      <c r="AE168" s="9" t="s">
        <v>36</v>
      </c>
      <c r="AF168" s="9" t="s">
        <v>36</v>
      </c>
      <c r="AG168" s="9" t="s">
        <v>36</v>
      </c>
      <c r="AH168" s="9" t="s">
        <v>36</v>
      </c>
      <c r="AI168" s="9" t="s">
        <v>36</v>
      </c>
      <c r="AJ168" s="9" t="s">
        <v>36</v>
      </c>
      <c r="AK168" s="9" t="s">
        <v>36</v>
      </c>
      <c r="AL168" s="9" t="s">
        <v>36</v>
      </c>
    </row>
    <row r="169" spans="1:38" s="11" customFormat="1" x14ac:dyDescent="0.25">
      <c r="A169" s="5" t="s">
        <v>210</v>
      </c>
      <c r="B169" s="6">
        <f t="shared" si="22"/>
        <v>1</v>
      </c>
      <c r="C169" s="6">
        <f t="shared" si="23"/>
        <v>1</v>
      </c>
      <c r="D169" s="6">
        <f t="shared" si="24"/>
        <v>0</v>
      </c>
      <c r="E169" s="6">
        <f t="shared" si="25"/>
        <v>7</v>
      </c>
      <c r="F169" s="6">
        <f t="shared" si="26"/>
        <v>0</v>
      </c>
      <c r="G169" s="6">
        <f t="shared" si="27"/>
        <v>9</v>
      </c>
      <c r="H169" s="6">
        <f t="shared" si="28"/>
        <v>25</v>
      </c>
      <c r="I169" s="7">
        <f t="shared" si="29"/>
        <v>36</v>
      </c>
      <c r="J169" s="8">
        <f t="shared" si="30"/>
        <v>4</v>
      </c>
      <c r="K169" s="5">
        <f t="shared" si="31"/>
        <v>470</v>
      </c>
      <c r="L169" s="5">
        <f t="shared" si="32"/>
        <v>470</v>
      </c>
      <c r="M169" s="4"/>
      <c r="N169" s="9" t="s">
        <v>119</v>
      </c>
      <c r="O169" s="9">
        <v>470</v>
      </c>
      <c r="P169" s="9" t="s">
        <v>2</v>
      </c>
      <c r="Q169" s="9" t="s">
        <v>41</v>
      </c>
      <c r="R169" s="9" t="s">
        <v>36</v>
      </c>
      <c r="S169" s="9" t="s">
        <v>36</v>
      </c>
      <c r="T169" s="9" t="s">
        <v>36</v>
      </c>
      <c r="U169" s="9" t="s">
        <v>36</v>
      </c>
      <c r="V169" s="9" t="s">
        <v>36</v>
      </c>
      <c r="W169" s="9" t="s">
        <v>36</v>
      </c>
      <c r="X169" s="9" t="s">
        <v>36</v>
      </c>
      <c r="Y169" s="9" t="s">
        <v>36</v>
      </c>
      <c r="Z169" s="9" t="s">
        <v>36</v>
      </c>
      <c r="AA169" s="9" t="s">
        <v>41</v>
      </c>
      <c r="AB169" s="9" t="s">
        <v>41</v>
      </c>
      <c r="AC169" s="9" t="s">
        <v>36</v>
      </c>
      <c r="AD169" s="9" t="s">
        <v>41</v>
      </c>
      <c r="AE169" s="9" t="s">
        <v>41</v>
      </c>
      <c r="AF169" s="9" t="s">
        <v>41</v>
      </c>
      <c r="AG169" s="9" t="s">
        <v>36</v>
      </c>
      <c r="AH169" s="9" t="s">
        <v>36</v>
      </c>
      <c r="AI169" s="9" t="s">
        <v>41</v>
      </c>
      <c r="AJ169" s="9" t="s">
        <v>36</v>
      </c>
      <c r="AK169" s="9" t="s">
        <v>36</v>
      </c>
      <c r="AL169" s="9" t="s">
        <v>36</v>
      </c>
    </row>
    <row r="170" spans="1:38" s="11" customFormat="1" x14ac:dyDescent="0.25">
      <c r="A170" s="5" t="s">
        <v>211</v>
      </c>
      <c r="B170" s="6">
        <f t="shared" si="22"/>
        <v>1</v>
      </c>
      <c r="C170" s="6">
        <f t="shared" si="23"/>
        <v>2</v>
      </c>
      <c r="D170" s="6">
        <f t="shared" si="24"/>
        <v>0</v>
      </c>
      <c r="E170" s="6">
        <f t="shared" si="25"/>
        <v>5</v>
      </c>
      <c r="F170" s="6">
        <f t="shared" si="26"/>
        <v>0</v>
      </c>
      <c r="G170" s="6">
        <f t="shared" si="27"/>
        <v>8</v>
      </c>
      <c r="H170" s="6">
        <f t="shared" si="28"/>
        <v>25</v>
      </c>
      <c r="I170" s="7">
        <f t="shared" si="29"/>
        <v>32</v>
      </c>
      <c r="J170" s="8">
        <f t="shared" si="30"/>
        <v>4</v>
      </c>
      <c r="K170" s="5">
        <f t="shared" si="31"/>
        <v>65</v>
      </c>
      <c r="L170" s="5">
        <f t="shared" si="32"/>
        <v>65</v>
      </c>
      <c r="M170" s="4"/>
      <c r="N170" s="9" t="s">
        <v>119</v>
      </c>
      <c r="O170" s="9">
        <v>65</v>
      </c>
      <c r="P170" s="9" t="s">
        <v>41</v>
      </c>
      <c r="Q170" s="9" t="s">
        <v>41</v>
      </c>
      <c r="R170" s="9" t="s">
        <v>36</v>
      </c>
      <c r="S170" s="9" t="s">
        <v>36</v>
      </c>
      <c r="T170" s="9" t="s">
        <v>36</v>
      </c>
      <c r="U170" s="9" t="s">
        <v>36</v>
      </c>
      <c r="V170" s="9" t="s">
        <v>36</v>
      </c>
      <c r="W170" s="9" t="s">
        <v>36</v>
      </c>
      <c r="X170" s="9" t="s">
        <v>36</v>
      </c>
      <c r="Y170" s="9" t="s">
        <v>36</v>
      </c>
      <c r="Z170" s="9" t="s">
        <v>2</v>
      </c>
      <c r="AA170" s="9" t="s">
        <v>36</v>
      </c>
      <c r="AB170" s="9" t="s">
        <v>36</v>
      </c>
      <c r="AC170" s="9" t="s">
        <v>36</v>
      </c>
      <c r="AD170" s="9" t="s">
        <v>2</v>
      </c>
      <c r="AE170" s="9" t="s">
        <v>41</v>
      </c>
      <c r="AF170" s="9" t="s">
        <v>119</v>
      </c>
      <c r="AG170" s="9" t="s">
        <v>36</v>
      </c>
      <c r="AH170" s="9" t="s">
        <v>41</v>
      </c>
      <c r="AI170" s="9" t="s">
        <v>41</v>
      </c>
      <c r="AJ170" s="9" t="s">
        <v>36</v>
      </c>
      <c r="AK170" s="9" t="s">
        <v>36</v>
      </c>
      <c r="AL170" s="9" t="s">
        <v>36</v>
      </c>
    </row>
    <row r="171" spans="1:38" s="11" customFormat="1" x14ac:dyDescent="0.25">
      <c r="A171" s="5" t="s">
        <v>212</v>
      </c>
      <c r="B171" s="6">
        <f t="shared" si="22"/>
        <v>0</v>
      </c>
      <c r="C171" s="6">
        <f t="shared" si="23"/>
        <v>0</v>
      </c>
      <c r="D171" s="6">
        <f t="shared" si="24"/>
        <v>0</v>
      </c>
      <c r="E171" s="6">
        <f t="shared" si="25"/>
        <v>4</v>
      </c>
      <c r="F171" s="6">
        <f t="shared" si="26"/>
        <v>0</v>
      </c>
      <c r="G171" s="6">
        <f t="shared" si="27"/>
        <v>4</v>
      </c>
      <c r="H171" s="6">
        <f t="shared" si="28"/>
        <v>25</v>
      </c>
      <c r="I171" s="7">
        <f t="shared" si="29"/>
        <v>16</v>
      </c>
      <c r="J171" s="8">
        <f t="shared" si="30"/>
        <v>0</v>
      </c>
      <c r="K171" s="5" t="s">
        <v>40</v>
      </c>
      <c r="L171" s="5" t="s">
        <v>40</v>
      </c>
      <c r="M171" s="4"/>
      <c r="N171" s="9" t="s">
        <v>36</v>
      </c>
      <c r="O171" s="9" t="s">
        <v>36</v>
      </c>
      <c r="P171" s="9" t="s">
        <v>41</v>
      </c>
      <c r="Q171" s="9" t="s">
        <v>41</v>
      </c>
      <c r="R171" s="9" t="s">
        <v>36</v>
      </c>
      <c r="S171" s="9" t="s">
        <v>36</v>
      </c>
      <c r="T171" s="9" t="s">
        <v>36</v>
      </c>
      <c r="U171" s="9" t="s">
        <v>36</v>
      </c>
      <c r="V171" s="9" t="s">
        <v>36</v>
      </c>
      <c r="W171" s="9" t="s">
        <v>36</v>
      </c>
      <c r="X171" s="9" t="s">
        <v>36</v>
      </c>
      <c r="Y171" s="9" t="s">
        <v>36</v>
      </c>
      <c r="Z171" s="9" t="s">
        <v>36</v>
      </c>
      <c r="AA171" s="9" t="s">
        <v>36</v>
      </c>
      <c r="AB171" s="9" t="s">
        <v>36</v>
      </c>
      <c r="AC171" s="9" t="s">
        <v>36</v>
      </c>
      <c r="AD171" s="9" t="s">
        <v>36</v>
      </c>
      <c r="AE171" s="9" t="s">
        <v>41</v>
      </c>
      <c r="AF171" s="9" t="s">
        <v>119</v>
      </c>
      <c r="AG171" s="9" t="s">
        <v>36</v>
      </c>
      <c r="AH171" s="9" t="s">
        <v>36</v>
      </c>
      <c r="AI171" s="9" t="s">
        <v>36</v>
      </c>
      <c r="AJ171" s="9" t="s">
        <v>41</v>
      </c>
      <c r="AK171" s="9" t="s">
        <v>36</v>
      </c>
      <c r="AL171" s="9" t="s">
        <v>36</v>
      </c>
    </row>
    <row r="172" spans="1:38" s="11" customFormat="1" x14ac:dyDescent="0.25">
      <c r="A172" s="5" t="s">
        <v>213</v>
      </c>
      <c r="B172" s="6">
        <f t="shared" si="22"/>
        <v>1</v>
      </c>
      <c r="C172" s="6">
        <f t="shared" si="23"/>
        <v>0</v>
      </c>
      <c r="D172" s="6">
        <f t="shared" si="24"/>
        <v>1</v>
      </c>
      <c r="E172" s="6">
        <f t="shared" si="25"/>
        <v>0</v>
      </c>
      <c r="F172" s="6">
        <f t="shared" si="26"/>
        <v>0</v>
      </c>
      <c r="G172" s="6">
        <f t="shared" si="27"/>
        <v>2</v>
      </c>
      <c r="H172" s="6">
        <f t="shared" si="28"/>
        <v>25</v>
      </c>
      <c r="I172" s="7">
        <f t="shared" si="29"/>
        <v>8</v>
      </c>
      <c r="J172" s="8">
        <f t="shared" si="30"/>
        <v>4</v>
      </c>
      <c r="K172" s="5">
        <f t="shared" si="31"/>
        <v>87</v>
      </c>
      <c r="L172" s="5">
        <f t="shared" si="32"/>
        <v>87</v>
      </c>
      <c r="M172" s="4"/>
      <c r="N172" s="9" t="s">
        <v>119</v>
      </c>
      <c r="O172" s="9" t="s">
        <v>36</v>
      </c>
      <c r="P172" s="9" t="s">
        <v>36</v>
      </c>
      <c r="Q172" s="9" t="s">
        <v>36</v>
      </c>
      <c r="R172" s="9" t="s">
        <v>36</v>
      </c>
      <c r="S172" s="9" t="s">
        <v>36</v>
      </c>
      <c r="T172" s="9" t="s">
        <v>36</v>
      </c>
      <c r="U172" s="9" t="s">
        <v>36</v>
      </c>
      <c r="V172" s="9" t="s">
        <v>36</v>
      </c>
      <c r="W172" s="9" t="s">
        <v>36</v>
      </c>
      <c r="X172" s="9" t="s">
        <v>36</v>
      </c>
      <c r="Y172" s="9" t="s">
        <v>36</v>
      </c>
      <c r="Z172" s="9" t="s">
        <v>36</v>
      </c>
      <c r="AA172" s="9" t="s">
        <v>36</v>
      </c>
      <c r="AB172" s="9" t="s">
        <v>36</v>
      </c>
      <c r="AC172" s="9" t="s">
        <v>36</v>
      </c>
      <c r="AD172" s="9" t="s">
        <v>3</v>
      </c>
      <c r="AE172" s="9" t="s">
        <v>36</v>
      </c>
      <c r="AF172" s="9" t="s">
        <v>119</v>
      </c>
      <c r="AG172" s="9">
        <v>87</v>
      </c>
      <c r="AH172" s="9" t="s">
        <v>36</v>
      </c>
      <c r="AI172" s="9" t="s">
        <v>36</v>
      </c>
      <c r="AJ172" s="9" t="s">
        <v>36</v>
      </c>
      <c r="AK172" s="9" t="s">
        <v>36</v>
      </c>
      <c r="AL172" s="9" t="s">
        <v>36</v>
      </c>
    </row>
    <row r="173" spans="1:38" s="11" customFormat="1" x14ac:dyDescent="0.25">
      <c r="A173" s="5" t="s">
        <v>214</v>
      </c>
      <c r="B173" s="6">
        <f t="shared" si="22"/>
        <v>0</v>
      </c>
      <c r="C173" s="6">
        <f t="shared" si="23"/>
        <v>0</v>
      </c>
      <c r="D173" s="6">
        <f t="shared" si="24"/>
        <v>7</v>
      </c>
      <c r="E173" s="6">
        <f t="shared" si="25"/>
        <v>0</v>
      </c>
      <c r="F173" s="6">
        <f t="shared" si="26"/>
        <v>0</v>
      </c>
      <c r="G173" s="6">
        <f t="shared" si="27"/>
        <v>7</v>
      </c>
      <c r="H173" s="6">
        <f t="shared" si="28"/>
        <v>25</v>
      </c>
      <c r="I173" s="7">
        <f t="shared" si="29"/>
        <v>28.000000000000004</v>
      </c>
      <c r="J173" s="8">
        <f t="shared" si="30"/>
        <v>0</v>
      </c>
      <c r="K173" s="5" t="s">
        <v>40</v>
      </c>
      <c r="L173" s="5" t="s">
        <v>40</v>
      </c>
      <c r="M173" s="4"/>
      <c r="N173" s="9" t="s">
        <v>3</v>
      </c>
      <c r="O173" s="9" t="s">
        <v>36</v>
      </c>
      <c r="P173" s="9" t="s">
        <v>3</v>
      </c>
      <c r="Q173" s="9" t="s">
        <v>3</v>
      </c>
      <c r="R173" s="9" t="s">
        <v>36</v>
      </c>
      <c r="S173" s="9" t="s">
        <v>36</v>
      </c>
      <c r="T173" s="9" t="s">
        <v>36</v>
      </c>
      <c r="U173" s="9" t="s">
        <v>36</v>
      </c>
      <c r="V173" s="9" t="s">
        <v>36</v>
      </c>
      <c r="W173" s="9" t="s">
        <v>36</v>
      </c>
      <c r="X173" s="9" t="s">
        <v>36</v>
      </c>
      <c r="Y173" s="9" t="s">
        <v>36</v>
      </c>
      <c r="Z173" s="9" t="s">
        <v>36</v>
      </c>
      <c r="AA173" s="9" t="s">
        <v>36</v>
      </c>
      <c r="AB173" s="9" t="s">
        <v>36</v>
      </c>
      <c r="AC173" s="9" t="s">
        <v>3</v>
      </c>
      <c r="AD173" s="9" t="s">
        <v>36</v>
      </c>
      <c r="AE173" s="9" t="s">
        <v>3</v>
      </c>
      <c r="AF173" s="9" t="s">
        <v>36</v>
      </c>
      <c r="AG173" s="9" t="s">
        <v>36</v>
      </c>
      <c r="AH173" s="9" t="s">
        <v>36</v>
      </c>
      <c r="AI173" s="9" t="s">
        <v>3</v>
      </c>
      <c r="AJ173" s="9" t="s">
        <v>3</v>
      </c>
      <c r="AK173" s="9" t="s">
        <v>36</v>
      </c>
      <c r="AL173" s="9" t="s">
        <v>36</v>
      </c>
    </row>
    <row r="174" spans="1:38" s="11" customFormat="1" x14ac:dyDescent="0.25">
      <c r="A174" s="5" t="s">
        <v>215</v>
      </c>
      <c r="B174" s="6">
        <f t="shared" si="22"/>
        <v>0</v>
      </c>
      <c r="C174" s="6">
        <f t="shared" si="23"/>
        <v>0</v>
      </c>
      <c r="D174" s="6">
        <f t="shared" si="24"/>
        <v>0</v>
      </c>
      <c r="E174" s="6">
        <f t="shared" si="25"/>
        <v>0</v>
      </c>
      <c r="F174" s="6">
        <f t="shared" si="26"/>
        <v>0</v>
      </c>
      <c r="G174" s="6">
        <f t="shared" si="27"/>
        <v>0</v>
      </c>
      <c r="H174" s="6">
        <f t="shared" si="28"/>
        <v>25</v>
      </c>
      <c r="I174" s="7">
        <f t="shared" si="29"/>
        <v>0</v>
      </c>
      <c r="J174" s="8">
        <f t="shared" si="30"/>
        <v>0</v>
      </c>
      <c r="K174" s="5" t="s">
        <v>36</v>
      </c>
      <c r="L174" s="5" t="s">
        <v>36</v>
      </c>
      <c r="M174" s="4"/>
      <c r="N174" s="9" t="s">
        <v>36</v>
      </c>
      <c r="O174" s="9" t="s">
        <v>36</v>
      </c>
      <c r="P174" s="9" t="s">
        <v>36</v>
      </c>
      <c r="Q174" s="9" t="s">
        <v>36</v>
      </c>
      <c r="R174" s="9" t="s">
        <v>36</v>
      </c>
      <c r="S174" s="9" t="s">
        <v>36</v>
      </c>
      <c r="T174" s="9" t="s">
        <v>36</v>
      </c>
      <c r="U174" s="9" t="s">
        <v>36</v>
      </c>
      <c r="V174" s="9" t="s">
        <v>36</v>
      </c>
      <c r="W174" s="9" t="s">
        <v>36</v>
      </c>
      <c r="X174" s="9" t="s">
        <v>36</v>
      </c>
      <c r="Y174" s="9" t="s">
        <v>36</v>
      </c>
      <c r="Z174" s="9" t="s">
        <v>36</v>
      </c>
      <c r="AA174" s="9" t="s">
        <v>36</v>
      </c>
      <c r="AB174" s="9" t="s">
        <v>36</v>
      </c>
      <c r="AC174" s="9" t="s">
        <v>36</v>
      </c>
      <c r="AD174" s="9" t="s">
        <v>36</v>
      </c>
      <c r="AE174" s="9" t="s">
        <v>36</v>
      </c>
      <c r="AF174" s="9" t="s">
        <v>36</v>
      </c>
      <c r="AG174" s="9" t="s">
        <v>36</v>
      </c>
      <c r="AH174" s="9" t="s">
        <v>36</v>
      </c>
      <c r="AI174" s="9" t="s">
        <v>36</v>
      </c>
      <c r="AJ174" s="9" t="s">
        <v>36</v>
      </c>
      <c r="AK174" s="9" t="s">
        <v>36</v>
      </c>
      <c r="AL174" s="9" t="s">
        <v>36</v>
      </c>
    </row>
    <row r="175" spans="1:38" s="11" customFormat="1" x14ac:dyDescent="0.25">
      <c r="A175" s="19" t="s">
        <v>216</v>
      </c>
      <c r="B175" s="6">
        <f t="shared" si="22"/>
        <v>0</v>
      </c>
      <c r="C175" s="6">
        <f t="shared" si="23"/>
        <v>0</v>
      </c>
      <c r="D175" s="6">
        <f t="shared" si="24"/>
        <v>0</v>
      </c>
      <c r="E175" s="6">
        <f t="shared" si="25"/>
        <v>0</v>
      </c>
      <c r="F175" s="6">
        <f t="shared" si="26"/>
        <v>0</v>
      </c>
      <c r="G175" s="6">
        <f t="shared" si="27"/>
        <v>0</v>
      </c>
      <c r="H175" s="6">
        <f t="shared" si="28"/>
        <v>25</v>
      </c>
      <c r="I175" s="7">
        <f t="shared" si="29"/>
        <v>0</v>
      </c>
      <c r="J175" s="8">
        <f t="shared" si="30"/>
        <v>0</v>
      </c>
      <c r="K175" s="5" t="s">
        <v>36</v>
      </c>
      <c r="L175" s="5" t="s">
        <v>36</v>
      </c>
      <c r="M175" s="4"/>
      <c r="N175" s="11" t="s">
        <v>36</v>
      </c>
      <c r="O175" s="11" t="s">
        <v>36</v>
      </c>
      <c r="P175" s="11" t="s">
        <v>36</v>
      </c>
      <c r="Q175" s="11" t="s">
        <v>36</v>
      </c>
      <c r="R175" s="11" t="s">
        <v>36</v>
      </c>
      <c r="S175" s="11" t="s">
        <v>36</v>
      </c>
      <c r="T175" s="11" t="s">
        <v>36</v>
      </c>
      <c r="U175" s="11" t="s">
        <v>36</v>
      </c>
      <c r="V175" s="11" t="s">
        <v>36</v>
      </c>
      <c r="W175" s="11" t="s">
        <v>36</v>
      </c>
      <c r="X175" s="11" t="s">
        <v>36</v>
      </c>
      <c r="Y175" s="11" t="s">
        <v>36</v>
      </c>
      <c r="Z175" s="11" t="s">
        <v>36</v>
      </c>
      <c r="AA175" s="20" t="s">
        <v>36</v>
      </c>
      <c r="AB175" s="11" t="s">
        <v>36</v>
      </c>
      <c r="AC175" s="11" t="s">
        <v>36</v>
      </c>
      <c r="AD175" s="11" t="s">
        <v>36</v>
      </c>
      <c r="AE175" s="11" t="s">
        <v>36</v>
      </c>
      <c r="AF175" s="11" t="s">
        <v>36</v>
      </c>
      <c r="AG175" s="11" t="s">
        <v>36</v>
      </c>
      <c r="AH175" s="11" t="s">
        <v>36</v>
      </c>
      <c r="AI175" s="20" t="s">
        <v>36</v>
      </c>
      <c r="AJ175" s="20" t="s">
        <v>36</v>
      </c>
      <c r="AK175" s="20" t="s">
        <v>36</v>
      </c>
      <c r="AL175" s="11" t="s">
        <v>36</v>
      </c>
    </row>
    <row r="176" spans="1:38" s="11" customFormat="1" x14ac:dyDescent="0.25">
      <c r="A176" s="5" t="s">
        <v>217</v>
      </c>
      <c r="B176" s="6">
        <f t="shared" si="22"/>
        <v>0</v>
      </c>
      <c r="C176" s="6">
        <f t="shared" si="23"/>
        <v>0</v>
      </c>
      <c r="D176" s="6">
        <f t="shared" si="24"/>
        <v>0</v>
      </c>
      <c r="E176" s="6">
        <f t="shared" si="25"/>
        <v>0</v>
      </c>
      <c r="F176" s="6">
        <f t="shared" si="26"/>
        <v>0</v>
      </c>
      <c r="G176" s="6">
        <f t="shared" si="27"/>
        <v>0</v>
      </c>
      <c r="H176" s="6">
        <f t="shared" si="28"/>
        <v>25</v>
      </c>
      <c r="I176" s="7">
        <f t="shared" si="29"/>
        <v>0</v>
      </c>
      <c r="J176" s="8">
        <f t="shared" si="30"/>
        <v>0</v>
      </c>
      <c r="K176" s="5" t="s">
        <v>36</v>
      </c>
      <c r="L176" s="5" t="s">
        <v>36</v>
      </c>
      <c r="M176" s="4"/>
      <c r="N176" s="9" t="s">
        <v>36</v>
      </c>
      <c r="O176" s="9" t="s">
        <v>36</v>
      </c>
      <c r="P176" s="9" t="s">
        <v>36</v>
      </c>
      <c r="Q176" s="9" t="s">
        <v>36</v>
      </c>
      <c r="R176" s="9" t="s">
        <v>36</v>
      </c>
      <c r="S176" s="9" t="s">
        <v>36</v>
      </c>
      <c r="T176" s="9" t="s">
        <v>36</v>
      </c>
      <c r="U176" s="9" t="s">
        <v>36</v>
      </c>
      <c r="V176" s="9" t="s">
        <v>36</v>
      </c>
      <c r="W176" s="9" t="s">
        <v>36</v>
      </c>
      <c r="X176" s="9" t="s">
        <v>36</v>
      </c>
      <c r="Y176" s="9" t="s">
        <v>36</v>
      </c>
      <c r="Z176" s="9" t="s">
        <v>36</v>
      </c>
      <c r="AA176" s="9" t="s">
        <v>36</v>
      </c>
      <c r="AB176" s="9" t="s">
        <v>36</v>
      </c>
      <c r="AC176" s="9" t="s">
        <v>36</v>
      </c>
      <c r="AD176" s="9" t="s">
        <v>36</v>
      </c>
      <c r="AE176" s="9" t="s">
        <v>36</v>
      </c>
      <c r="AF176" s="9" t="s">
        <v>36</v>
      </c>
      <c r="AG176" s="9" t="s">
        <v>36</v>
      </c>
      <c r="AH176" s="9" t="s">
        <v>36</v>
      </c>
      <c r="AI176" s="9" t="s">
        <v>36</v>
      </c>
      <c r="AJ176" s="9" t="s">
        <v>36</v>
      </c>
      <c r="AK176" s="9" t="s">
        <v>36</v>
      </c>
      <c r="AL176" s="9" t="s">
        <v>36</v>
      </c>
    </row>
    <row r="177" spans="1:38" s="11" customFormat="1" x14ac:dyDescent="0.25">
      <c r="A177" s="14" t="s">
        <v>218</v>
      </c>
      <c r="B177" s="6">
        <f t="shared" si="22"/>
        <v>24</v>
      </c>
      <c r="C177" s="6">
        <f t="shared" si="23"/>
        <v>1</v>
      </c>
      <c r="D177" s="6">
        <f t="shared" si="24"/>
        <v>0</v>
      </c>
      <c r="E177" s="6">
        <f t="shared" si="25"/>
        <v>0</v>
      </c>
      <c r="F177" s="6">
        <f t="shared" si="26"/>
        <v>0</v>
      </c>
      <c r="G177" s="6">
        <f t="shared" si="27"/>
        <v>25</v>
      </c>
      <c r="H177" s="6">
        <f t="shared" si="28"/>
        <v>25</v>
      </c>
      <c r="I177" s="7">
        <f t="shared" si="29"/>
        <v>100</v>
      </c>
      <c r="J177" s="8">
        <f t="shared" si="30"/>
        <v>96</v>
      </c>
      <c r="K177" s="5">
        <f t="shared" si="31"/>
        <v>1.115</v>
      </c>
      <c r="L177" s="5">
        <f t="shared" si="32"/>
        <v>11.1</v>
      </c>
      <c r="M177" s="4"/>
      <c r="N177" s="21">
        <v>3.22</v>
      </c>
      <c r="O177" s="21">
        <v>1.64</v>
      </c>
      <c r="P177" s="21">
        <v>1.1399999999999999</v>
      </c>
      <c r="Q177" s="21">
        <v>3.27</v>
      </c>
      <c r="R177" s="22" t="s">
        <v>2</v>
      </c>
      <c r="S177" s="21">
        <v>6.43</v>
      </c>
      <c r="T177" s="22">
        <v>0.27900000000000003</v>
      </c>
      <c r="U177" s="21">
        <v>1.26</v>
      </c>
      <c r="V177" s="22">
        <v>0.10299999999999999</v>
      </c>
      <c r="W177" s="22">
        <v>0.27400000000000002</v>
      </c>
      <c r="X177" s="22">
        <v>0.10100000000000001</v>
      </c>
      <c r="Y177" s="21">
        <v>1.0900000000000001</v>
      </c>
      <c r="Z177" s="21">
        <v>6.71</v>
      </c>
      <c r="AA177" s="21">
        <v>2.69</v>
      </c>
      <c r="AB177" s="22">
        <v>0.45200000000000001</v>
      </c>
      <c r="AC177" s="22">
        <v>0.26800000000000002</v>
      </c>
      <c r="AD177" s="21">
        <v>1.47</v>
      </c>
      <c r="AE177" s="21">
        <v>9.16</v>
      </c>
      <c r="AF177" s="21">
        <v>7.23</v>
      </c>
      <c r="AG177" s="23">
        <v>11.1</v>
      </c>
      <c r="AH177" s="22">
        <v>0.94399999999999995</v>
      </c>
      <c r="AI177" s="21">
        <v>1.05</v>
      </c>
      <c r="AJ177" s="22">
        <v>0.66200000000000003</v>
      </c>
      <c r="AK177" s="24">
        <v>0.66700000000000004</v>
      </c>
      <c r="AL177" s="24">
        <v>7.9100000000000004E-2</v>
      </c>
    </row>
    <row r="178" spans="1:38" s="11" customFormat="1" x14ac:dyDescent="0.25">
      <c r="A178" s="14" t="s">
        <v>219</v>
      </c>
      <c r="B178" s="6">
        <f t="shared" si="22"/>
        <v>23</v>
      </c>
      <c r="C178" s="6">
        <f t="shared" si="23"/>
        <v>0</v>
      </c>
      <c r="D178" s="6">
        <f t="shared" si="24"/>
        <v>0</v>
      </c>
      <c r="E178" s="6">
        <f t="shared" si="25"/>
        <v>0</v>
      </c>
      <c r="F178" s="6">
        <f t="shared" si="26"/>
        <v>0</v>
      </c>
      <c r="G178" s="6">
        <f t="shared" si="27"/>
        <v>23</v>
      </c>
      <c r="H178" s="6">
        <f t="shared" si="28"/>
        <v>25</v>
      </c>
      <c r="I178" s="7">
        <f t="shared" si="29"/>
        <v>92</v>
      </c>
      <c r="J178" s="8">
        <f t="shared" si="30"/>
        <v>92</v>
      </c>
      <c r="K178" s="5">
        <f t="shared" si="31"/>
        <v>3.05</v>
      </c>
      <c r="L178" s="5">
        <f t="shared" si="32"/>
        <v>96.8</v>
      </c>
      <c r="M178" s="4"/>
      <c r="N178" s="21">
        <v>6.93</v>
      </c>
      <c r="O178" s="21">
        <v>3.05</v>
      </c>
      <c r="P178" s="21">
        <v>2.5299999999999998</v>
      </c>
      <c r="Q178" s="21">
        <v>3.93</v>
      </c>
      <c r="R178" s="22" t="s">
        <v>36</v>
      </c>
      <c r="S178" s="23">
        <v>47.4</v>
      </c>
      <c r="T178" s="22" t="s">
        <v>119</v>
      </c>
      <c r="U178" s="21">
        <v>4.1100000000000003</v>
      </c>
      <c r="V178" s="22">
        <v>0.57499999999999996</v>
      </c>
      <c r="W178" s="21">
        <v>1.18</v>
      </c>
      <c r="X178" s="22">
        <v>0.872</v>
      </c>
      <c r="Y178" s="23">
        <v>24.1</v>
      </c>
      <c r="Z178" s="21">
        <v>2.72</v>
      </c>
      <c r="AA178" s="21">
        <v>5.63</v>
      </c>
      <c r="AB178" s="23">
        <v>13</v>
      </c>
      <c r="AC178" s="22">
        <v>0.63600000000000001</v>
      </c>
      <c r="AD178" s="21">
        <v>2.82</v>
      </c>
      <c r="AE178" s="23">
        <v>96.8</v>
      </c>
      <c r="AF178" s="23">
        <v>11.5</v>
      </c>
      <c r="AG178" s="21">
        <v>5.57</v>
      </c>
      <c r="AH178" s="21">
        <v>4.54</v>
      </c>
      <c r="AI178" s="21">
        <v>3.03</v>
      </c>
      <c r="AJ178" s="21">
        <v>1.3</v>
      </c>
      <c r="AK178" s="25">
        <v>1.67</v>
      </c>
      <c r="AL178" s="24">
        <v>0.83399999999999996</v>
      </c>
    </row>
    <row r="179" spans="1:38" s="11" customFormat="1" x14ac:dyDescent="0.25">
      <c r="A179" s="14" t="s">
        <v>220</v>
      </c>
      <c r="B179" s="6">
        <f t="shared" si="22"/>
        <v>0</v>
      </c>
      <c r="C179" s="6">
        <f t="shared" si="23"/>
        <v>3</v>
      </c>
      <c r="D179" s="6">
        <f t="shared" si="24"/>
        <v>0</v>
      </c>
      <c r="E179" s="6">
        <f t="shared" si="25"/>
        <v>0</v>
      </c>
      <c r="F179" s="6">
        <f t="shared" si="26"/>
        <v>0</v>
      </c>
      <c r="G179" s="6">
        <f t="shared" si="27"/>
        <v>3</v>
      </c>
      <c r="H179" s="6">
        <f t="shared" si="28"/>
        <v>25</v>
      </c>
      <c r="I179" s="7">
        <f t="shared" si="29"/>
        <v>12</v>
      </c>
      <c r="J179" s="8">
        <f t="shared" si="30"/>
        <v>0</v>
      </c>
      <c r="K179" s="5" t="s">
        <v>40</v>
      </c>
      <c r="L179" s="5" t="s">
        <v>40</v>
      </c>
      <c r="M179" s="4"/>
      <c r="N179" s="22" t="s">
        <v>2</v>
      </c>
      <c r="O179" s="22" t="s">
        <v>36</v>
      </c>
      <c r="P179" s="22" t="s">
        <v>36</v>
      </c>
      <c r="Q179" s="22" t="s">
        <v>36</v>
      </c>
      <c r="R179" s="22" t="s">
        <v>36</v>
      </c>
      <c r="S179" s="22" t="s">
        <v>36</v>
      </c>
      <c r="T179" s="22" t="s">
        <v>36</v>
      </c>
      <c r="U179" s="22" t="s">
        <v>36</v>
      </c>
      <c r="V179" s="22" t="s">
        <v>36</v>
      </c>
      <c r="W179" s="22" t="s">
        <v>36</v>
      </c>
      <c r="X179" s="22" t="s">
        <v>36</v>
      </c>
      <c r="Y179" s="22" t="s">
        <v>36</v>
      </c>
      <c r="Z179" s="22" t="s">
        <v>36</v>
      </c>
      <c r="AA179" s="22" t="s">
        <v>2</v>
      </c>
      <c r="AB179" s="22" t="s">
        <v>36</v>
      </c>
      <c r="AC179" s="22" t="s">
        <v>36</v>
      </c>
      <c r="AD179" s="22" t="s">
        <v>36</v>
      </c>
      <c r="AE179" s="22" t="s">
        <v>2</v>
      </c>
      <c r="AF179" s="22" t="s">
        <v>36</v>
      </c>
      <c r="AG179" s="22" t="s">
        <v>36</v>
      </c>
      <c r="AH179" s="22" t="s">
        <v>36</v>
      </c>
      <c r="AI179" s="22" t="s">
        <v>36</v>
      </c>
      <c r="AJ179" s="22" t="s">
        <v>36</v>
      </c>
      <c r="AK179" s="24" t="s">
        <v>36</v>
      </c>
      <c r="AL179" s="24" t="s">
        <v>36</v>
      </c>
    </row>
    <row r="180" spans="1:38" s="11" customFormat="1" x14ac:dyDescent="0.25">
      <c r="A180" s="14" t="s">
        <v>221</v>
      </c>
      <c r="B180" s="6">
        <f t="shared" si="22"/>
        <v>15</v>
      </c>
      <c r="C180" s="6">
        <f t="shared" si="23"/>
        <v>8</v>
      </c>
      <c r="D180" s="6">
        <f t="shared" si="24"/>
        <v>0</v>
      </c>
      <c r="E180" s="6">
        <f t="shared" si="25"/>
        <v>0</v>
      </c>
      <c r="F180" s="6">
        <f t="shared" si="26"/>
        <v>0</v>
      </c>
      <c r="G180" s="6">
        <f t="shared" si="27"/>
        <v>23</v>
      </c>
      <c r="H180" s="6">
        <f t="shared" si="28"/>
        <v>25</v>
      </c>
      <c r="I180" s="7">
        <f t="shared" si="29"/>
        <v>92</v>
      </c>
      <c r="J180" s="8">
        <f t="shared" si="30"/>
        <v>60</v>
      </c>
      <c r="K180" s="5">
        <f t="shared" si="31"/>
        <v>0.42699999999999999</v>
      </c>
      <c r="L180" s="5">
        <f t="shared" si="32"/>
        <v>31.1</v>
      </c>
      <c r="M180" s="4"/>
      <c r="N180" s="21">
        <v>1.64</v>
      </c>
      <c r="O180" s="22">
        <v>0.39300000000000002</v>
      </c>
      <c r="P180" s="22">
        <v>0.49</v>
      </c>
      <c r="Q180" s="22">
        <v>0.65600000000000003</v>
      </c>
      <c r="R180" s="22" t="s">
        <v>36</v>
      </c>
      <c r="S180" s="22">
        <v>0.29699999999999999</v>
      </c>
      <c r="T180" s="22" t="s">
        <v>2</v>
      </c>
      <c r="U180" s="22">
        <v>0.23599999999999999</v>
      </c>
      <c r="V180" s="22" t="s">
        <v>2</v>
      </c>
      <c r="W180" s="22" t="s">
        <v>2</v>
      </c>
      <c r="X180" s="22" t="s">
        <v>2</v>
      </c>
      <c r="Y180" s="22" t="s">
        <v>2</v>
      </c>
      <c r="Z180" s="21">
        <v>2.36</v>
      </c>
      <c r="AA180" s="22">
        <v>0.90200000000000002</v>
      </c>
      <c r="AB180" s="22" t="s">
        <v>2</v>
      </c>
      <c r="AC180" s="22" t="s">
        <v>2</v>
      </c>
      <c r="AD180" s="22">
        <v>0.28299999999999997</v>
      </c>
      <c r="AE180" s="23">
        <v>31.1</v>
      </c>
      <c r="AF180" s="21">
        <v>2.2000000000000002</v>
      </c>
      <c r="AG180" s="22" t="s">
        <v>2</v>
      </c>
      <c r="AH180" s="22">
        <v>0.42699999999999999</v>
      </c>
      <c r="AI180" s="22">
        <v>0.28399999999999997</v>
      </c>
      <c r="AJ180" s="22">
        <v>0.10299999999999999</v>
      </c>
      <c r="AK180" s="24">
        <v>0.26500000000000001</v>
      </c>
      <c r="AL180" s="24" t="s">
        <v>36</v>
      </c>
    </row>
    <row r="181" spans="1:38" s="11" customFormat="1" x14ac:dyDescent="0.25">
      <c r="A181" s="14" t="s">
        <v>222</v>
      </c>
      <c r="B181" s="6">
        <f t="shared" si="22"/>
        <v>2</v>
      </c>
      <c r="C181" s="6">
        <f t="shared" si="23"/>
        <v>3</v>
      </c>
      <c r="D181" s="6">
        <f t="shared" si="24"/>
        <v>0</v>
      </c>
      <c r="E181" s="6">
        <f t="shared" si="25"/>
        <v>0</v>
      </c>
      <c r="F181" s="6">
        <f t="shared" si="26"/>
        <v>0</v>
      </c>
      <c r="G181" s="6">
        <f t="shared" si="27"/>
        <v>5</v>
      </c>
      <c r="H181" s="6">
        <f t="shared" si="28"/>
        <v>25</v>
      </c>
      <c r="I181" s="7">
        <f t="shared" si="29"/>
        <v>20</v>
      </c>
      <c r="J181" s="8">
        <f t="shared" si="30"/>
        <v>8</v>
      </c>
      <c r="K181" s="5">
        <f t="shared" si="31"/>
        <v>0.20600000000000002</v>
      </c>
      <c r="L181" s="5">
        <f t="shared" si="32"/>
        <v>0.27500000000000002</v>
      </c>
      <c r="M181" s="4"/>
      <c r="N181" s="22">
        <v>0.13700000000000001</v>
      </c>
      <c r="O181" s="22" t="s">
        <v>2</v>
      </c>
      <c r="P181" s="22" t="s">
        <v>36</v>
      </c>
      <c r="Q181" s="22" t="s">
        <v>2</v>
      </c>
      <c r="R181" s="22" t="s">
        <v>36</v>
      </c>
      <c r="S181" s="22" t="s">
        <v>2</v>
      </c>
      <c r="T181" s="22" t="s">
        <v>36</v>
      </c>
      <c r="U181" s="22" t="s">
        <v>36</v>
      </c>
      <c r="V181" s="22" t="s">
        <v>36</v>
      </c>
      <c r="W181" s="22" t="s">
        <v>36</v>
      </c>
      <c r="X181" s="22" t="s">
        <v>36</v>
      </c>
      <c r="Y181" s="22" t="s">
        <v>36</v>
      </c>
      <c r="Z181" s="22" t="s">
        <v>36</v>
      </c>
      <c r="AA181" s="22" t="s">
        <v>36</v>
      </c>
      <c r="AB181" s="22" t="s">
        <v>36</v>
      </c>
      <c r="AC181" s="22" t="s">
        <v>36</v>
      </c>
      <c r="AD181" s="22" t="s">
        <v>36</v>
      </c>
      <c r="AE181" s="22">
        <v>0.27500000000000002</v>
      </c>
      <c r="AF181" s="22" t="s">
        <v>36</v>
      </c>
      <c r="AG181" s="22" t="s">
        <v>36</v>
      </c>
      <c r="AH181" s="22" t="s">
        <v>36</v>
      </c>
      <c r="AI181" s="22" t="s">
        <v>36</v>
      </c>
      <c r="AJ181" s="22" t="s">
        <v>36</v>
      </c>
      <c r="AK181" s="24" t="s">
        <v>36</v>
      </c>
      <c r="AL181" s="24" t="s">
        <v>36</v>
      </c>
    </row>
    <row r="182" spans="1:38" s="11" customFormat="1" x14ac:dyDescent="0.25">
      <c r="A182" s="14" t="s">
        <v>223</v>
      </c>
      <c r="B182" s="6">
        <f t="shared" si="22"/>
        <v>24</v>
      </c>
      <c r="C182" s="6">
        <f t="shared" si="23"/>
        <v>0</v>
      </c>
      <c r="D182" s="6">
        <f t="shared" si="24"/>
        <v>0</v>
      </c>
      <c r="E182" s="6">
        <f t="shared" si="25"/>
        <v>0</v>
      </c>
      <c r="F182" s="6">
        <f t="shared" si="26"/>
        <v>0</v>
      </c>
      <c r="G182" s="6">
        <f t="shared" si="27"/>
        <v>24</v>
      </c>
      <c r="H182" s="6">
        <f t="shared" si="28"/>
        <v>25</v>
      </c>
      <c r="I182" s="7">
        <f t="shared" si="29"/>
        <v>96</v>
      </c>
      <c r="J182" s="8">
        <f t="shared" si="30"/>
        <v>96</v>
      </c>
      <c r="K182" s="5">
        <f t="shared" si="31"/>
        <v>1.1299999999999999</v>
      </c>
      <c r="L182" s="5">
        <f t="shared" si="32"/>
        <v>184</v>
      </c>
      <c r="M182" s="4"/>
      <c r="N182" s="21">
        <v>4.16</v>
      </c>
      <c r="O182" s="21">
        <v>1.56</v>
      </c>
      <c r="P182" s="22">
        <v>0.97399999999999998</v>
      </c>
      <c r="Q182" s="21">
        <v>3.16</v>
      </c>
      <c r="R182" s="22" t="s">
        <v>36</v>
      </c>
      <c r="S182" s="21">
        <v>1.46</v>
      </c>
      <c r="T182" s="22">
        <v>0.113</v>
      </c>
      <c r="U182" s="21">
        <v>1.1299999999999999</v>
      </c>
      <c r="V182" s="22">
        <v>0.23400000000000001</v>
      </c>
      <c r="W182" s="22">
        <v>0.17299999999999999</v>
      </c>
      <c r="X182" s="22">
        <v>0.10100000000000001</v>
      </c>
      <c r="Y182" s="22">
        <v>0.371</v>
      </c>
      <c r="Z182" s="21">
        <v>1.58</v>
      </c>
      <c r="AA182" s="21">
        <v>3.55</v>
      </c>
      <c r="AB182" s="22">
        <v>0.60799999999999998</v>
      </c>
      <c r="AC182" s="22">
        <v>9.2700000000000005E-2</v>
      </c>
      <c r="AD182" s="21">
        <v>1.1299999999999999</v>
      </c>
      <c r="AE182" s="26">
        <v>184</v>
      </c>
      <c r="AF182" s="23">
        <v>11.7</v>
      </c>
      <c r="AG182" s="21">
        <v>3.05</v>
      </c>
      <c r="AH182" s="21">
        <v>1.19</v>
      </c>
      <c r="AI182" s="21">
        <v>2.33</v>
      </c>
      <c r="AJ182" s="22">
        <v>0.33500000000000002</v>
      </c>
      <c r="AK182" s="24">
        <v>0.51</v>
      </c>
      <c r="AL182" s="24">
        <v>0.11600000000000001</v>
      </c>
    </row>
    <row r="183" spans="1:38" s="11" customFormat="1" x14ac:dyDescent="0.25">
      <c r="A183" s="14" t="s">
        <v>224</v>
      </c>
      <c r="B183" s="6">
        <f t="shared" si="22"/>
        <v>0</v>
      </c>
      <c r="C183" s="6">
        <f t="shared" si="23"/>
        <v>0</v>
      </c>
      <c r="D183" s="6">
        <f t="shared" si="24"/>
        <v>0</v>
      </c>
      <c r="E183" s="6">
        <f t="shared" si="25"/>
        <v>0</v>
      </c>
      <c r="F183" s="6">
        <f t="shared" si="26"/>
        <v>0</v>
      </c>
      <c r="G183" s="6">
        <f t="shared" si="27"/>
        <v>0</v>
      </c>
      <c r="H183" s="6">
        <f t="shared" si="28"/>
        <v>25</v>
      </c>
      <c r="I183" s="7">
        <f t="shared" si="29"/>
        <v>0</v>
      </c>
      <c r="J183" s="8">
        <f t="shared" si="30"/>
        <v>0</v>
      </c>
      <c r="K183" s="5" t="s">
        <v>36</v>
      </c>
      <c r="L183" s="5" t="s">
        <v>36</v>
      </c>
      <c r="M183" s="4"/>
      <c r="N183" s="22" t="s">
        <v>36</v>
      </c>
      <c r="O183" s="22" t="s">
        <v>36</v>
      </c>
      <c r="P183" s="22" t="s">
        <v>36</v>
      </c>
      <c r="Q183" s="22" t="s">
        <v>36</v>
      </c>
      <c r="R183" s="22" t="s">
        <v>36</v>
      </c>
      <c r="S183" s="22" t="s">
        <v>36</v>
      </c>
      <c r="T183" s="22" t="s">
        <v>36</v>
      </c>
      <c r="U183" s="22" t="s">
        <v>36</v>
      </c>
      <c r="V183" s="22" t="s">
        <v>36</v>
      </c>
      <c r="W183" s="22" t="s">
        <v>36</v>
      </c>
      <c r="X183" s="22" t="s">
        <v>36</v>
      </c>
      <c r="Y183" s="22" t="s">
        <v>36</v>
      </c>
      <c r="Z183" s="22" t="s">
        <v>36</v>
      </c>
      <c r="AA183" s="22" t="s">
        <v>36</v>
      </c>
      <c r="AB183" s="22" t="s">
        <v>36</v>
      </c>
      <c r="AC183" s="22" t="s">
        <v>36</v>
      </c>
      <c r="AD183" s="22" t="s">
        <v>36</v>
      </c>
      <c r="AE183" s="22" t="s">
        <v>36</v>
      </c>
      <c r="AF183" s="22" t="s">
        <v>36</v>
      </c>
      <c r="AG183" s="22" t="s">
        <v>36</v>
      </c>
      <c r="AH183" s="22" t="s">
        <v>36</v>
      </c>
      <c r="AI183" s="22" t="s">
        <v>36</v>
      </c>
      <c r="AJ183" s="22" t="s">
        <v>36</v>
      </c>
      <c r="AK183" s="24" t="s">
        <v>36</v>
      </c>
      <c r="AL183" s="24" t="s">
        <v>36</v>
      </c>
    </row>
    <row r="184" spans="1:38" s="11" customFormat="1" x14ac:dyDescent="0.25">
      <c r="A184" s="14" t="s">
        <v>225</v>
      </c>
      <c r="B184" s="6">
        <f t="shared" si="22"/>
        <v>23</v>
      </c>
      <c r="C184" s="6">
        <f t="shared" si="23"/>
        <v>0</v>
      </c>
      <c r="D184" s="6">
        <f t="shared" si="24"/>
        <v>0</v>
      </c>
      <c r="E184" s="6">
        <f t="shared" si="25"/>
        <v>0</v>
      </c>
      <c r="F184" s="6">
        <f t="shared" si="26"/>
        <v>0</v>
      </c>
      <c r="G184" s="6">
        <f t="shared" si="27"/>
        <v>23</v>
      </c>
      <c r="H184" s="6">
        <f t="shared" si="28"/>
        <v>25</v>
      </c>
      <c r="I184" s="7">
        <f t="shared" si="29"/>
        <v>92</v>
      </c>
      <c r="J184" s="8">
        <f t="shared" si="30"/>
        <v>92</v>
      </c>
      <c r="K184" s="5">
        <f t="shared" si="31"/>
        <v>0.85899999999999999</v>
      </c>
      <c r="L184" s="5">
        <f t="shared" si="32"/>
        <v>44.8</v>
      </c>
      <c r="M184" s="4"/>
      <c r="N184" s="21">
        <v>4.99</v>
      </c>
      <c r="O184" s="21">
        <v>1.86</v>
      </c>
      <c r="P184" s="22">
        <v>0.85899999999999999</v>
      </c>
      <c r="Q184" s="23">
        <v>2.2599999999999998</v>
      </c>
      <c r="R184" s="22" t="s">
        <v>36</v>
      </c>
      <c r="S184" s="21">
        <v>1.96</v>
      </c>
      <c r="T184" s="22">
        <v>0.24199999999999999</v>
      </c>
      <c r="U184" s="21">
        <v>1.88</v>
      </c>
      <c r="V184" s="22">
        <v>0.255</v>
      </c>
      <c r="W184" s="22">
        <v>0.153</v>
      </c>
      <c r="X184" s="22">
        <v>0.11899999999999999</v>
      </c>
      <c r="Y184" s="22">
        <v>0.46400000000000002</v>
      </c>
      <c r="Z184" s="21">
        <v>1.1299999999999999</v>
      </c>
      <c r="AA184" s="21">
        <v>2.69</v>
      </c>
      <c r="AB184" s="22">
        <v>0.52600000000000002</v>
      </c>
      <c r="AC184" s="22" t="s">
        <v>36</v>
      </c>
      <c r="AD184" s="22">
        <v>0.80800000000000005</v>
      </c>
      <c r="AE184" s="23">
        <v>19.7</v>
      </c>
      <c r="AF184" s="23">
        <v>13.3</v>
      </c>
      <c r="AG184" s="23">
        <v>44.8</v>
      </c>
      <c r="AH184" s="22">
        <v>0.76100000000000001</v>
      </c>
      <c r="AI184" s="21">
        <v>1.27</v>
      </c>
      <c r="AJ184" s="22">
        <v>0.53900000000000003</v>
      </c>
      <c r="AK184" s="24">
        <v>0.439</v>
      </c>
      <c r="AL184" s="24">
        <v>0.11600000000000001</v>
      </c>
    </row>
    <row r="185" spans="1:38" s="11" customFormat="1" x14ac:dyDescent="0.25">
      <c r="A185" s="14" t="s">
        <v>226</v>
      </c>
      <c r="B185" s="6">
        <f t="shared" si="22"/>
        <v>24</v>
      </c>
      <c r="C185" s="6">
        <f t="shared" si="23"/>
        <v>0</v>
      </c>
      <c r="D185" s="6">
        <f t="shared" si="24"/>
        <v>0</v>
      </c>
      <c r="E185" s="6">
        <f t="shared" si="25"/>
        <v>0</v>
      </c>
      <c r="F185" s="6">
        <f t="shared" si="26"/>
        <v>0</v>
      </c>
      <c r="G185" s="6">
        <f t="shared" si="27"/>
        <v>24</v>
      </c>
      <c r="H185" s="6">
        <f t="shared" si="28"/>
        <v>25</v>
      </c>
      <c r="I185" s="7">
        <f t="shared" si="29"/>
        <v>96</v>
      </c>
      <c r="J185" s="8">
        <f t="shared" si="30"/>
        <v>96</v>
      </c>
      <c r="K185" s="5">
        <f t="shared" si="31"/>
        <v>2.0150000000000001</v>
      </c>
      <c r="L185" s="5">
        <f t="shared" si="32"/>
        <v>55.1</v>
      </c>
      <c r="M185" s="4"/>
      <c r="N185" s="21">
        <v>9.86</v>
      </c>
      <c r="O185" s="21">
        <v>2.87</v>
      </c>
      <c r="P185" s="21">
        <v>2.73</v>
      </c>
      <c r="Q185" s="21">
        <v>6.4</v>
      </c>
      <c r="R185" s="22">
        <v>0.12</v>
      </c>
      <c r="S185" s="21">
        <v>2.6</v>
      </c>
      <c r="T185" s="22">
        <v>0.20300000000000001</v>
      </c>
      <c r="U185" s="21">
        <v>1.43</v>
      </c>
      <c r="V185" s="22">
        <v>0.29699999999999999</v>
      </c>
      <c r="W185" s="22">
        <v>0.23</v>
      </c>
      <c r="X185" s="22" t="s">
        <v>119</v>
      </c>
      <c r="Y185" s="22">
        <v>0.753</v>
      </c>
      <c r="Z185" s="21">
        <v>7.34</v>
      </c>
      <c r="AA185" s="21">
        <v>5</v>
      </c>
      <c r="AB185" s="22">
        <v>0.91100000000000003</v>
      </c>
      <c r="AC185" s="22">
        <v>0.30399999999999999</v>
      </c>
      <c r="AD185" s="21">
        <v>2.12</v>
      </c>
      <c r="AE185" s="23">
        <v>55.1</v>
      </c>
      <c r="AF185" s="23">
        <v>27</v>
      </c>
      <c r="AG185" s="23">
        <v>13.5</v>
      </c>
      <c r="AH185" s="21">
        <v>1.91</v>
      </c>
      <c r="AI185" s="21">
        <v>3.33</v>
      </c>
      <c r="AJ185" s="22">
        <v>0.94699999999999995</v>
      </c>
      <c r="AK185" s="25">
        <v>1.21</v>
      </c>
      <c r="AL185" s="24">
        <v>8.3199999999999996E-2</v>
      </c>
    </row>
    <row r="186" spans="1:38" s="11" customFormat="1" x14ac:dyDescent="0.25">
      <c r="A186" s="14" t="s">
        <v>227</v>
      </c>
      <c r="B186" s="6">
        <f t="shared" si="22"/>
        <v>24</v>
      </c>
      <c r="C186" s="6">
        <f t="shared" si="23"/>
        <v>0</v>
      </c>
      <c r="D186" s="6">
        <f t="shared" si="24"/>
        <v>0</v>
      </c>
      <c r="E186" s="6">
        <f t="shared" si="25"/>
        <v>0</v>
      </c>
      <c r="F186" s="6">
        <f t="shared" si="26"/>
        <v>0</v>
      </c>
      <c r="G186" s="6">
        <f t="shared" si="27"/>
        <v>24</v>
      </c>
      <c r="H186" s="6">
        <f t="shared" si="28"/>
        <v>25</v>
      </c>
      <c r="I186" s="7">
        <f t="shared" si="29"/>
        <v>96</v>
      </c>
      <c r="J186" s="8">
        <f t="shared" si="30"/>
        <v>96</v>
      </c>
      <c r="K186" s="5">
        <f t="shared" si="31"/>
        <v>0.85499999999999998</v>
      </c>
      <c r="L186" s="5">
        <f t="shared" si="32"/>
        <v>41.4</v>
      </c>
      <c r="M186" s="4"/>
      <c r="N186" s="21">
        <v>1.91</v>
      </c>
      <c r="O186" s="21">
        <v>1.51</v>
      </c>
      <c r="P186" s="21">
        <v>1.06</v>
      </c>
      <c r="Q186" s="21">
        <v>2.12</v>
      </c>
      <c r="R186" s="22" t="s">
        <v>36</v>
      </c>
      <c r="S186" s="21">
        <v>1.32</v>
      </c>
      <c r="T186" s="22">
        <v>0.13100000000000001</v>
      </c>
      <c r="U186" s="21">
        <v>1.25</v>
      </c>
      <c r="V186" s="22">
        <v>0.22600000000000001</v>
      </c>
      <c r="W186" s="22">
        <v>0.185</v>
      </c>
      <c r="X186" s="22">
        <v>0.19800000000000001</v>
      </c>
      <c r="Y186" s="22">
        <v>0.316</v>
      </c>
      <c r="Z186" s="22">
        <v>0.85</v>
      </c>
      <c r="AA186" s="21">
        <v>3.22</v>
      </c>
      <c r="AB186" s="22">
        <v>0.40899999999999997</v>
      </c>
      <c r="AC186" s="22">
        <v>0.16800000000000001</v>
      </c>
      <c r="AD186" s="22">
        <v>0.86</v>
      </c>
      <c r="AE186" s="23">
        <v>41.4</v>
      </c>
      <c r="AF186" s="21">
        <v>4.8499999999999996</v>
      </c>
      <c r="AG186" s="22">
        <v>0.156</v>
      </c>
      <c r="AH186" s="21">
        <v>1.04</v>
      </c>
      <c r="AI186" s="21">
        <v>1.69</v>
      </c>
      <c r="AJ186" s="22">
        <v>0.24299999999999999</v>
      </c>
      <c r="AK186" s="24">
        <v>0.57899999999999996</v>
      </c>
      <c r="AL186" s="24">
        <v>0.11700000000000001</v>
      </c>
    </row>
    <row r="187" spans="1:38" s="11" customFormat="1" x14ac:dyDescent="0.25">
      <c r="A187" s="14" t="s">
        <v>228</v>
      </c>
      <c r="B187" s="6">
        <f t="shared" si="22"/>
        <v>0</v>
      </c>
      <c r="C187" s="6">
        <f t="shared" si="23"/>
        <v>0</v>
      </c>
      <c r="D187" s="6">
        <f t="shared" si="24"/>
        <v>0</v>
      </c>
      <c r="E187" s="6">
        <f t="shared" si="25"/>
        <v>0</v>
      </c>
      <c r="F187" s="6">
        <f t="shared" si="26"/>
        <v>0</v>
      </c>
      <c r="G187" s="6">
        <f t="shared" si="27"/>
        <v>0</v>
      </c>
      <c r="H187" s="6">
        <f t="shared" si="28"/>
        <v>25</v>
      </c>
      <c r="I187" s="7">
        <f t="shared" si="29"/>
        <v>0</v>
      </c>
      <c r="J187" s="8">
        <f t="shared" si="30"/>
        <v>0</v>
      </c>
      <c r="K187" s="5" t="s">
        <v>36</v>
      </c>
      <c r="L187" s="5" t="s">
        <v>36</v>
      </c>
      <c r="M187" s="4"/>
      <c r="N187" s="22" t="s">
        <v>36</v>
      </c>
      <c r="O187" s="22" t="s">
        <v>36</v>
      </c>
      <c r="P187" s="22" t="s">
        <v>36</v>
      </c>
      <c r="Q187" s="22" t="s">
        <v>36</v>
      </c>
      <c r="R187" s="22" t="s">
        <v>36</v>
      </c>
      <c r="S187" s="22" t="s">
        <v>36</v>
      </c>
      <c r="T187" s="22" t="s">
        <v>36</v>
      </c>
      <c r="U187" s="22" t="s">
        <v>36</v>
      </c>
      <c r="V187" s="22" t="s">
        <v>36</v>
      </c>
      <c r="W187" s="22" t="s">
        <v>36</v>
      </c>
      <c r="X187" s="22" t="s">
        <v>36</v>
      </c>
      <c r="Y187" s="22" t="s">
        <v>36</v>
      </c>
      <c r="Z187" s="22" t="s">
        <v>36</v>
      </c>
      <c r="AA187" s="22" t="s">
        <v>36</v>
      </c>
      <c r="AB187" s="22" t="s">
        <v>36</v>
      </c>
      <c r="AC187" s="22" t="s">
        <v>36</v>
      </c>
      <c r="AD187" s="22" t="s">
        <v>36</v>
      </c>
      <c r="AE187" s="22" t="s">
        <v>36</v>
      </c>
      <c r="AF187" s="22" t="s">
        <v>36</v>
      </c>
      <c r="AG187" s="22" t="s">
        <v>36</v>
      </c>
      <c r="AH187" s="22" t="s">
        <v>36</v>
      </c>
      <c r="AI187" s="22" t="s">
        <v>36</v>
      </c>
      <c r="AJ187" s="22" t="s">
        <v>36</v>
      </c>
      <c r="AK187" s="24" t="s">
        <v>36</v>
      </c>
      <c r="AL187" s="24" t="s">
        <v>36</v>
      </c>
    </row>
    <row r="188" spans="1:38" s="11" customFormat="1" x14ac:dyDescent="0.25">
      <c r="A188" s="14" t="s">
        <v>229</v>
      </c>
      <c r="B188" s="6">
        <f t="shared" si="22"/>
        <v>22</v>
      </c>
      <c r="C188" s="6">
        <f t="shared" si="23"/>
        <v>2</v>
      </c>
      <c r="D188" s="6">
        <f t="shared" si="24"/>
        <v>0</v>
      </c>
      <c r="E188" s="6">
        <f t="shared" si="25"/>
        <v>0</v>
      </c>
      <c r="F188" s="6">
        <f t="shared" si="26"/>
        <v>0</v>
      </c>
      <c r="G188" s="6">
        <f t="shared" si="27"/>
        <v>24</v>
      </c>
      <c r="H188" s="6">
        <f t="shared" si="28"/>
        <v>25</v>
      </c>
      <c r="I188" s="7">
        <f t="shared" si="29"/>
        <v>96</v>
      </c>
      <c r="J188" s="8">
        <f t="shared" si="30"/>
        <v>88</v>
      </c>
      <c r="K188" s="5">
        <f t="shared" si="31"/>
        <v>2.2750000000000004</v>
      </c>
      <c r="L188" s="5">
        <f t="shared" si="32"/>
        <v>48.3</v>
      </c>
      <c r="M188" s="4"/>
      <c r="N188" s="21">
        <v>6.69</v>
      </c>
      <c r="O188" s="21">
        <v>2.99</v>
      </c>
      <c r="P188" s="21">
        <v>2.7</v>
      </c>
      <c r="Q188" s="21">
        <v>2.88</v>
      </c>
      <c r="R188" s="22" t="s">
        <v>36</v>
      </c>
      <c r="S188" s="21">
        <v>5.14</v>
      </c>
      <c r="T188" s="22">
        <v>0.53300000000000003</v>
      </c>
      <c r="U188" s="21">
        <v>3.41</v>
      </c>
      <c r="V188" s="22">
        <v>0.41399999999999998</v>
      </c>
      <c r="W188" s="22">
        <v>0.34200000000000003</v>
      </c>
      <c r="X188" s="22" t="s">
        <v>2</v>
      </c>
      <c r="Y188" s="21">
        <v>1.1000000000000001</v>
      </c>
      <c r="Z188" s="21">
        <v>1.85</v>
      </c>
      <c r="AA188" s="21">
        <v>6.87</v>
      </c>
      <c r="AB188" s="22">
        <v>0.46700000000000003</v>
      </c>
      <c r="AC188" s="22">
        <v>0.15</v>
      </c>
      <c r="AD188" s="21">
        <v>2.75</v>
      </c>
      <c r="AE188" s="23">
        <v>48.3</v>
      </c>
      <c r="AF188" s="23">
        <v>13</v>
      </c>
      <c r="AG188" s="21">
        <v>3.25</v>
      </c>
      <c r="AH188" s="21">
        <v>1.44</v>
      </c>
      <c r="AI188" s="21">
        <v>1.1100000000000001</v>
      </c>
      <c r="AJ188" s="22">
        <v>0.65800000000000003</v>
      </c>
      <c r="AK188" s="24">
        <v>0.78800000000000003</v>
      </c>
      <c r="AL188" s="24" t="s">
        <v>2</v>
      </c>
    </row>
    <row r="189" spans="1:38" s="11" customFormat="1" x14ac:dyDescent="0.25">
      <c r="A189" s="14" t="s">
        <v>230</v>
      </c>
      <c r="B189" s="6">
        <f t="shared" si="22"/>
        <v>19</v>
      </c>
      <c r="C189" s="6">
        <f t="shared" si="23"/>
        <v>6</v>
      </c>
      <c r="D189" s="6">
        <f t="shared" si="24"/>
        <v>0</v>
      </c>
      <c r="E189" s="6">
        <f t="shared" si="25"/>
        <v>0</v>
      </c>
      <c r="F189" s="6">
        <f t="shared" si="26"/>
        <v>0</v>
      </c>
      <c r="G189" s="6">
        <f t="shared" si="27"/>
        <v>25</v>
      </c>
      <c r="H189" s="6">
        <f t="shared" si="28"/>
        <v>25</v>
      </c>
      <c r="I189" s="7">
        <f t="shared" si="29"/>
        <v>100</v>
      </c>
      <c r="J189" s="8">
        <f t="shared" si="30"/>
        <v>76</v>
      </c>
      <c r="K189" s="5">
        <f t="shared" si="31"/>
        <v>6.32</v>
      </c>
      <c r="L189" s="5">
        <f t="shared" si="32"/>
        <v>112</v>
      </c>
      <c r="M189" s="4"/>
      <c r="N189" s="21">
        <v>9.06</v>
      </c>
      <c r="O189" s="23">
        <v>26.4</v>
      </c>
      <c r="P189" s="21">
        <v>3.42</v>
      </c>
      <c r="Q189" s="21">
        <v>8.44</v>
      </c>
      <c r="R189" s="22" t="s">
        <v>2</v>
      </c>
      <c r="S189" s="21">
        <v>6.32</v>
      </c>
      <c r="T189" s="22" t="s">
        <v>2</v>
      </c>
      <c r="U189" s="23">
        <v>25.7</v>
      </c>
      <c r="V189" s="22">
        <v>0.83699999999999997</v>
      </c>
      <c r="W189" s="22" t="s">
        <v>2</v>
      </c>
      <c r="X189" s="22" t="s">
        <v>2</v>
      </c>
      <c r="Y189" s="21">
        <v>1.52</v>
      </c>
      <c r="Z189" s="21">
        <v>6.34</v>
      </c>
      <c r="AA189" s="21">
        <v>8.0299999999999994</v>
      </c>
      <c r="AB189" s="21">
        <v>1.44</v>
      </c>
      <c r="AC189" s="22" t="s">
        <v>2</v>
      </c>
      <c r="AD189" s="23">
        <v>20.3</v>
      </c>
      <c r="AE189" s="26">
        <v>112</v>
      </c>
      <c r="AF189" s="23">
        <v>13.5</v>
      </c>
      <c r="AG189" s="21">
        <v>3.49</v>
      </c>
      <c r="AH189" s="21">
        <v>3.3</v>
      </c>
      <c r="AI189" s="21">
        <v>4.58</v>
      </c>
      <c r="AJ189" s="21">
        <v>1.23</v>
      </c>
      <c r="AK189" s="25">
        <v>1.68</v>
      </c>
      <c r="AL189" s="24" t="s">
        <v>2</v>
      </c>
    </row>
    <row r="190" spans="1:38" s="9" customFormat="1" x14ac:dyDescent="0.25">
      <c r="A190" s="14" t="s">
        <v>231</v>
      </c>
      <c r="B190" s="6">
        <f t="shared" si="22"/>
        <v>23</v>
      </c>
      <c r="C190" s="6">
        <f t="shared" si="23"/>
        <v>0</v>
      </c>
      <c r="D190" s="6">
        <f t="shared" si="24"/>
        <v>0</v>
      </c>
      <c r="E190" s="6">
        <f t="shared" si="25"/>
        <v>0</v>
      </c>
      <c r="F190" s="6">
        <f t="shared" si="26"/>
        <v>0</v>
      </c>
      <c r="G190" s="6">
        <f t="shared" si="27"/>
        <v>23</v>
      </c>
      <c r="H190" s="6">
        <f t="shared" si="28"/>
        <v>25</v>
      </c>
      <c r="I190" s="7">
        <f t="shared" si="29"/>
        <v>92</v>
      </c>
      <c r="J190" s="8">
        <f t="shared" si="30"/>
        <v>92</v>
      </c>
      <c r="K190" s="5">
        <f t="shared" si="31"/>
        <v>1.95</v>
      </c>
      <c r="L190" s="5">
        <f t="shared" si="32"/>
        <v>501</v>
      </c>
      <c r="M190" s="4"/>
      <c r="N190" s="21">
        <v>7.52</v>
      </c>
      <c r="O190" s="21">
        <v>3.94</v>
      </c>
      <c r="P190" s="21">
        <v>1.95</v>
      </c>
      <c r="Q190" s="21">
        <v>5.7</v>
      </c>
      <c r="R190" s="22" t="s">
        <v>113</v>
      </c>
      <c r="S190" s="21">
        <v>4.72</v>
      </c>
      <c r="T190" s="22" t="s">
        <v>36</v>
      </c>
      <c r="U190" s="22">
        <v>0.98899999999999999</v>
      </c>
      <c r="V190" s="22">
        <v>0.311</v>
      </c>
      <c r="W190" s="22">
        <v>0.152</v>
      </c>
      <c r="X190" s="22">
        <v>0.10299999999999999</v>
      </c>
      <c r="Y190" s="22">
        <v>0.78</v>
      </c>
      <c r="Z190" s="21">
        <v>3.54</v>
      </c>
      <c r="AA190" s="21">
        <v>5.71</v>
      </c>
      <c r="AB190" s="22">
        <v>0.99199999999999999</v>
      </c>
      <c r="AC190" s="22">
        <v>0.36499999999999999</v>
      </c>
      <c r="AD190" s="21">
        <v>1.73</v>
      </c>
      <c r="AE190" s="27">
        <v>501</v>
      </c>
      <c r="AF190" s="23">
        <v>32.6</v>
      </c>
      <c r="AG190" s="21">
        <v>8.08</v>
      </c>
      <c r="AH190" s="21">
        <v>2.0299999999999998</v>
      </c>
      <c r="AI190" s="21">
        <v>2.72</v>
      </c>
      <c r="AJ190" s="22">
        <v>0.92700000000000005</v>
      </c>
      <c r="AK190" s="25">
        <v>1.45</v>
      </c>
      <c r="AL190" s="24">
        <v>7.6300000000000007E-2</v>
      </c>
    </row>
    <row r="191" spans="1:38" s="9" customFormat="1" x14ac:dyDescent="0.25">
      <c r="A191" s="14" t="s">
        <v>232</v>
      </c>
      <c r="B191" s="6">
        <f t="shared" si="22"/>
        <v>0</v>
      </c>
      <c r="C191" s="6">
        <f t="shared" si="23"/>
        <v>0</v>
      </c>
      <c r="D191" s="6">
        <f t="shared" si="24"/>
        <v>0</v>
      </c>
      <c r="E191" s="6">
        <f t="shared" si="25"/>
        <v>0</v>
      </c>
      <c r="F191" s="6">
        <f t="shared" si="26"/>
        <v>0</v>
      </c>
      <c r="G191" s="6">
        <f t="shared" si="27"/>
        <v>0</v>
      </c>
      <c r="H191" s="6">
        <f t="shared" si="28"/>
        <v>25</v>
      </c>
      <c r="I191" s="7">
        <f t="shared" si="29"/>
        <v>0</v>
      </c>
      <c r="J191" s="8">
        <f t="shared" si="30"/>
        <v>0</v>
      </c>
      <c r="K191" s="5" t="s">
        <v>36</v>
      </c>
      <c r="L191" s="5" t="s">
        <v>36</v>
      </c>
      <c r="M191" s="4"/>
      <c r="N191" s="22" t="s">
        <v>36</v>
      </c>
      <c r="O191" s="22" t="s">
        <v>36</v>
      </c>
      <c r="P191" s="22" t="s">
        <v>36</v>
      </c>
      <c r="Q191" s="22" t="s">
        <v>36</v>
      </c>
      <c r="R191" s="22" t="s">
        <v>36</v>
      </c>
      <c r="S191" s="22" t="s">
        <v>36</v>
      </c>
      <c r="T191" s="22" t="s">
        <v>36</v>
      </c>
      <c r="U191" s="22" t="s">
        <v>36</v>
      </c>
      <c r="V191" s="22" t="s">
        <v>36</v>
      </c>
      <c r="W191" s="22" t="s">
        <v>36</v>
      </c>
      <c r="X191" s="22" t="s">
        <v>36</v>
      </c>
      <c r="Y191" s="22" t="s">
        <v>36</v>
      </c>
      <c r="Z191" s="22" t="s">
        <v>36</v>
      </c>
      <c r="AA191" s="22" t="s">
        <v>36</v>
      </c>
      <c r="AB191" s="22" t="s">
        <v>36</v>
      </c>
      <c r="AC191" s="22" t="s">
        <v>36</v>
      </c>
      <c r="AD191" s="22" t="s">
        <v>36</v>
      </c>
      <c r="AE191" s="22" t="s">
        <v>36</v>
      </c>
      <c r="AF191" s="22" t="s">
        <v>36</v>
      </c>
      <c r="AG191" s="22" t="s">
        <v>36</v>
      </c>
      <c r="AH191" s="22" t="s">
        <v>36</v>
      </c>
      <c r="AI191" s="22" t="s">
        <v>36</v>
      </c>
      <c r="AJ191" s="22" t="s">
        <v>36</v>
      </c>
      <c r="AK191" s="24" t="s">
        <v>36</v>
      </c>
      <c r="AL191" s="24" t="s">
        <v>36</v>
      </c>
    </row>
    <row r="192" spans="1:38" s="9" customFormat="1" x14ac:dyDescent="0.25">
      <c r="A192" s="14" t="s">
        <v>233</v>
      </c>
      <c r="B192" s="6">
        <f t="shared" si="22"/>
        <v>0</v>
      </c>
      <c r="C192" s="6">
        <f t="shared" si="23"/>
        <v>3</v>
      </c>
      <c r="D192" s="6">
        <f t="shared" si="24"/>
        <v>0</v>
      </c>
      <c r="E192" s="6">
        <f t="shared" si="25"/>
        <v>0</v>
      </c>
      <c r="F192" s="6">
        <f t="shared" si="26"/>
        <v>0</v>
      </c>
      <c r="G192" s="6">
        <f t="shared" si="27"/>
        <v>3</v>
      </c>
      <c r="H192" s="6">
        <f t="shared" si="28"/>
        <v>25</v>
      </c>
      <c r="I192" s="7">
        <f t="shared" si="29"/>
        <v>12</v>
      </c>
      <c r="J192" s="8">
        <f t="shared" si="30"/>
        <v>0</v>
      </c>
      <c r="K192" s="5" t="s">
        <v>40</v>
      </c>
      <c r="L192" s="5" t="s">
        <v>40</v>
      </c>
      <c r="M192" s="4"/>
      <c r="N192" s="22" t="s">
        <v>2</v>
      </c>
      <c r="O192" s="22" t="s">
        <v>36</v>
      </c>
      <c r="P192" s="22" t="s">
        <v>2</v>
      </c>
      <c r="Q192" s="22" t="s">
        <v>36</v>
      </c>
      <c r="R192" s="22" t="s">
        <v>36</v>
      </c>
      <c r="S192" s="22" t="s">
        <v>36</v>
      </c>
      <c r="T192" s="22" t="s">
        <v>36</v>
      </c>
      <c r="U192" s="22" t="s">
        <v>36</v>
      </c>
      <c r="V192" s="22" t="s">
        <v>36</v>
      </c>
      <c r="W192" s="22" t="s">
        <v>36</v>
      </c>
      <c r="X192" s="22" t="s">
        <v>36</v>
      </c>
      <c r="Y192" s="22" t="s">
        <v>36</v>
      </c>
      <c r="Z192" s="22" t="s">
        <v>36</v>
      </c>
      <c r="AA192" s="22" t="s">
        <v>36</v>
      </c>
      <c r="AB192" s="22" t="s">
        <v>36</v>
      </c>
      <c r="AC192" s="22" t="s">
        <v>36</v>
      </c>
      <c r="AD192" s="22" t="s">
        <v>36</v>
      </c>
      <c r="AE192" s="22" t="s">
        <v>2</v>
      </c>
      <c r="AF192" s="22" t="s">
        <v>36</v>
      </c>
      <c r="AG192" s="22" t="s">
        <v>36</v>
      </c>
      <c r="AH192" s="22" t="s">
        <v>36</v>
      </c>
      <c r="AI192" s="22" t="s">
        <v>36</v>
      </c>
      <c r="AJ192" s="22" t="s">
        <v>36</v>
      </c>
      <c r="AK192" s="24" t="s">
        <v>36</v>
      </c>
      <c r="AL192" s="24" t="s">
        <v>36</v>
      </c>
    </row>
    <row r="193" spans="1:38" s="9" customFormat="1" x14ac:dyDescent="0.25">
      <c r="A193" s="14" t="s">
        <v>234</v>
      </c>
      <c r="B193" s="6">
        <f t="shared" si="22"/>
        <v>8</v>
      </c>
      <c r="C193" s="6">
        <f t="shared" si="23"/>
        <v>1</v>
      </c>
      <c r="D193" s="6">
        <f t="shared" si="24"/>
        <v>0</v>
      </c>
      <c r="E193" s="6">
        <f t="shared" si="25"/>
        <v>0</v>
      </c>
      <c r="F193" s="6">
        <f t="shared" si="26"/>
        <v>0</v>
      </c>
      <c r="G193" s="6">
        <f t="shared" si="27"/>
        <v>9</v>
      </c>
      <c r="H193" s="6">
        <f t="shared" si="28"/>
        <v>25</v>
      </c>
      <c r="I193" s="7">
        <f t="shared" si="29"/>
        <v>36</v>
      </c>
      <c r="J193" s="8">
        <f t="shared" si="30"/>
        <v>32</v>
      </c>
      <c r="K193" s="5">
        <f t="shared" si="31"/>
        <v>0.14400000000000002</v>
      </c>
      <c r="L193" s="5">
        <f t="shared" si="32"/>
        <v>2.9</v>
      </c>
      <c r="M193" s="4"/>
      <c r="N193" s="22">
        <v>0.15</v>
      </c>
      <c r="O193" s="22">
        <v>0.107</v>
      </c>
      <c r="P193" s="22">
        <v>8.9300000000000004E-2</v>
      </c>
      <c r="Q193" s="22">
        <v>0.13800000000000001</v>
      </c>
      <c r="R193" s="22" t="s">
        <v>36</v>
      </c>
      <c r="S193" s="22">
        <v>0.107</v>
      </c>
      <c r="T193" s="22" t="s">
        <v>36</v>
      </c>
      <c r="U193" s="22" t="s">
        <v>36</v>
      </c>
      <c r="V193" s="22" t="s">
        <v>36</v>
      </c>
      <c r="W193" s="22" t="s">
        <v>36</v>
      </c>
      <c r="X193" s="22" t="s">
        <v>36</v>
      </c>
      <c r="Y193" s="22" t="s">
        <v>36</v>
      </c>
      <c r="Z193" s="22" t="s">
        <v>36</v>
      </c>
      <c r="AA193" s="22">
        <v>0.31900000000000001</v>
      </c>
      <c r="AB193" s="22" t="s">
        <v>36</v>
      </c>
      <c r="AC193" s="22" t="s">
        <v>36</v>
      </c>
      <c r="AD193" s="22" t="s">
        <v>2</v>
      </c>
      <c r="AE193" s="21">
        <v>2.9</v>
      </c>
      <c r="AF193" s="21">
        <v>1.39</v>
      </c>
      <c r="AG193" s="22" t="s">
        <v>36</v>
      </c>
      <c r="AH193" s="22" t="s">
        <v>36</v>
      </c>
      <c r="AI193" s="22" t="s">
        <v>36</v>
      </c>
      <c r="AJ193" s="22" t="s">
        <v>36</v>
      </c>
      <c r="AK193" s="24" t="s">
        <v>36</v>
      </c>
      <c r="AL193" s="24" t="s">
        <v>36</v>
      </c>
    </row>
    <row r="194" spans="1:38" s="11" customFormat="1" x14ac:dyDescent="0.25">
      <c r="A194" s="13" t="s">
        <v>235</v>
      </c>
      <c r="B194" s="6">
        <f t="shared" si="22"/>
        <v>24</v>
      </c>
      <c r="C194" s="6">
        <f t="shared" si="23"/>
        <v>0</v>
      </c>
      <c r="D194" s="6">
        <f t="shared" si="24"/>
        <v>0</v>
      </c>
      <c r="E194" s="6">
        <f t="shared" si="25"/>
        <v>0</v>
      </c>
      <c r="F194" s="6">
        <f t="shared" si="26"/>
        <v>0</v>
      </c>
      <c r="G194" s="6">
        <f t="shared" si="27"/>
        <v>24</v>
      </c>
      <c r="H194" s="6">
        <f t="shared" si="28"/>
        <v>25</v>
      </c>
      <c r="I194" s="7">
        <f t="shared" si="29"/>
        <v>96</v>
      </c>
      <c r="J194" s="8">
        <f t="shared" si="30"/>
        <v>96</v>
      </c>
      <c r="K194" s="5">
        <f t="shared" si="31"/>
        <v>91.1</v>
      </c>
      <c r="L194" s="5">
        <f t="shared" si="32"/>
        <v>948.9</v>
      </c>
      <c r="M194" s="4"/>
      <c r="N194" s="11">
        <v>76.7</v>
      </c>
      <c r="O194" s="11">
        <v>69.8</v>
      </c>
      <c r="P194" s="11">
        <v>62.7</v>
      </c>
      <c r="Q194" s="11">
        <v>26.4</v>
      </c>
      <c r="R194" s="11" t="s">
        <v>36</v>
      </c>
      <c r="S194" s="11">
        <v>295.8</v>
      </c>
      <c r="T194" s="11">
        <v>227.8</v>
      </c>
      <c r="U194" s="11">
        <v>4.1000000000000005</v>
      </c>
      <c r="V194" s="11">
        <v>21.2</v>
      </c>
      <c r="W194" s="11">
        <v>28.299999999999997</v>
      </c>
      <c r="X194" s="11">
        <v>142.69999999999999</v>
      </c>
      <c r="Y194" s="11">
        <v>203.4</v>
      </c>
      <c r="Z194" s="11">
        <v>136.19999999999999</v>
      </c>
      <c r="AA194" s="11">
        <v>91.300000000000011</v>
      </c>
      <c r="AB194" s="11">
        <v>91</v>
      </c>
      <c r="AC194" s="11">
        <v>948.9</v>
      </c>
      <c r="AD194" s="11">
        <v>127.6</v>
      </c>
      <c r="AE194" s="11">
        <v>191.20000000000002</v>
      </c>
      <c r="AF194" s="11">
        <v>33.300000000000004</v>
      </c>
      <c r="AG194" s="11">
        <v>9.1999999999999993</v>
      </c>
      <c r="AH194" s="11">
        <v>168.7</v>
      </c>
      <c r="AI194" s="11">
        <v>94.3</v>
      </c>
      <c r="AJ194" s="11">
        <v>91.2</v>
      </c>
      <c r="AK194" s="11">
        <v>12.7</v>
      </c>
      <c r="AL194" s="11">
        <v>48</v>
      </c>
    </row>
    <row r="195" spans="1:38" s="11" customFormat="1" x14ac:dyDescent="0.25">
      <c r="A195" s="13" t="s">
        <v>236</v>
      </c>
      <c r="B195" s="6">
        <f t="shared" ref="B195:B248" si="33">COUNTIF(N195:AL195,"&gt;0")</f>
        <v>16</v>
      </c>
      <c r="C195" s="6">
        <f t="shared" ref="C195:C248" si="34">COUNTIF(N195:AL195, "LCMRL")</f>
        <v>0</v>
      </c>
      <c r="D195" s="6">
        <f t="shared" ref="D195:D248" si="35">COUNTIF(N195:AL195, "RL")</f>
        <v>0</v>
      </c>
      <c r="E195" s="6">
        <f t="shared" ref="E195:E248" si="36">COUNTIF(N195:AL195, "matrixenhance")</f>
        <v>0</v>
      </c>
      <c r="F195" s="6">
        <f t="shared" ref="F195:F248" si="37">COUNTIF(N195:AL195, "positive")</f>
        <v>0</v>
      </c>
      <c r="G195" s="6">
        <f t="shared" ref="G195:G248" si="38">SUM(B195:F195)</f>
        <v>16</v>
      </c>
      <c r="H195" s="6">
        <f t="shared" ref="H195:H248" si="39">COUNTA(N195:AL195)</f>
        <v>25</v>
      </c>
      <c r="I195" s="7">
        <f t="shared" ref="I195:I248" si="40">100*((B195+C195+D195+E195+F195)/H195)</f>
        <v>64</v>
      </c>
      <c r="J195" s="8">
        <f t="shared" ref="J195:J248" si="41">100*(B195/H195)</f>
        <v>64</v>
      </c>
      <c r="K195" s="5">
        <f t="shared" si="31"/>
        <v>5.0500000000000003E-2</v>
      </c>
      <c r="L195" s="5">
        <f t="shared" si="32"/>
        <v>0.23499999999999999</v>
      </c>
      <c r="M195" s="4"/>
      <c r="N195" s="11">
        <v>0.112</v>
      </c>
      <c r="O195" s="11">
        <v>7.5999999999999998E-2</v>
      </c>
      <c r="P195" s="11">
        <v>0.04</v>
      </c>
      <c r="Q195" s="11">
        <v>4.1000000000000002E-2</v>
      </c>
      <c r="R195" s="11" t="s">
        <v>36</v>
      </c>
      <c r="S195" s="11">
        <v>3.4000000000000002E-2</v>
      </c>
      <c r="T195" s="11">
        <v>5.8999999999999997E-2</v>
      </c>
      <c r="U195" s="11">
        <v>0.122</v>
      </c>
      <c r="V195" s="11" t="s">
        <v>36</v>
      </c>
      <c r="W195" s="11" t="s">
        <v>36</v>
      </c>
      <c r="X195" s="11" t="s">
        <v>36</v>
      </c>
      <c r="Y195" s="11">
        <v>3.5999999999999997E-2</v>
      </c>
      <c r="Z195" s="11" t="s">
        <v>36</v>
      </c>
      <c r="AA195" s="11">
        <v>3.9E-2</v>
      </c>
      <c r="AB195" s="11" t="s">
        <v>36</v>
      </c>
      <c r="AC195" s="11" t="s">
        <v>36</v>
      </c>
      <c r="AD195" s="11">
        <v>5.3999999999999999E-2</v>
      </c>
      <c r="AE195" s="11">
        <v>4.5999999999999999E-2</v>
      </c>
      <c r="AF195" s="11" t="s">
        <v>36</v>
      </c>
      <c r="AG195" s="11">
        <v>0.23499999999999999</v>
      </c>
      <c r="AH195" s="11">
        <v>0.17499999999999999</v>
      </c>
      <c r="AI195" s="11">
        <v>4.7E-2</v>
      </c>
      <c r="AJ195" s="11">
        <v>4.4999999999999998E-2</v>
      </c>
      <c r="AK195" s="11">
        <v>9.5000000000000001E-2</v>
      </c>
      <c r="AL195" s="11" t="s">
        <v>36</v>
      </c>
    </row>
    <row r="196" spans="1:38" s="11" customFormat="1" x14ac:dyDescent="0.25">
      <c r="A196" s="13" t="s">
        <v>237</v>
      </c>
      <c r="B196" s="6">
        <f t="shared" si="33"/>
        <v>4</v>
      </c>
      <c r="C196" s="6">
        <f t="shared" si="34"/>
        <v>0</v>
      </c>
      <c r="D196" s="6">
        <f t="shared" si="35"/>
        <v>0</v>
      </c>
      <c r="E196" s="6">
        <f t="shared" si="36"/>
        <v>0</v>
      </c>
      <c r="F196" s="6">
        <f t="shared" si="37"/>
        <v>0</v>
      </c>
      <c r="G196" s="6">
        <f t="shared" si="38"/>
        <v>4</v>
      </c>
      <c r="H196" s="6">
        <f t="shared" si="39"/>
        <v>25</v>
      </c>
      <c r="I196" s="7">
        <f t="shared" si="40"/>
        <v>16</v>
      </c>
      <c r="J196" s="8">
        <f t="shared" si="41"/>
        <v>16</v>
      </c>
      <c r="K196" s="5">
        <f t="shared" si="31"/>
        <v>4.0999999999999996</v>
      </c>
      <c r="L196" s="5">
        <f t="shared" si="32"/>
        <v>5.8999999999999995</v>
      </c>
      <c r="M196" s="4"/>
      <c r="N196" s="11" t="s">
        <v>36</v>
      </c>
      <c r="O196" s="11" t="s">
        <v>36</v>
      </c>
      <c r="P196" s="11">
        <v>5.8999999999999995</v>
      </c>
      <c r="Q196" s="11" t="s">
        <v>36</v>
      </c>
      <c r="R196" s="11" t="s">
        <v>36</v>
      </c>
      <c r="S196" s="11" t="s">
        <v>36</v>
      </c>
      <c r="T196" s="11" t="s">
        <v>36</v>
      </c>
      <c r="U196" s="11" t="s">
        <v>36</v>
      </c>
      <c r="V196" s="11" t="s">
        <v>36</v>
      </c>
      <c r="W196" s="11" t="s">
        <v>36</v>
      </c>
      <c r="X196" s="11" t="s">
        <v>36</v>
      </c>
      <c r="Y196" s="11" t="s">
        <v>36</v>
      </c>
      <c r="Z196" s="11" t="s">
        <v>36</v>
      </c>
      <c r="AA196" s="11" t="s">
        <v>36</v>
      </c>
      <c r="AB196" s="11">
        <v>3</v>
      </c>
      <c r="AC196" s="11">
        <v>3.3</v>
      </c>
      <c r="AD196" s="11" t="s">
        <v>36</v>
      </c>
      <c r="AE196" s="11" t="s">
        <v>36</v>
      </c>
      <c r="AF196" s="11" t="s">
        <v>36</v>
      </c>
      <c r="AG196" s="11" t="s">
        <v>36</v>
      </c>
      <c r="AH196" s="11">
        <v>4.8999999999999995</v>
      </c>
      <c r="AI196" s="11" t="s">
        <v>36</v>
      </c>
      <c r="AJ196" s="11" t="s">
        <v>36</v>
      </c>
      <c r="AK196" s="11" t="s">
        <v>36</v>
      </c>
      <c r="AL196" s="11" t="s">
        <v>36</v>
      </c>
    </row>
    <row r="197" spans="1:38" s="11" customFormat="1" x14ac:dyDescent="0.25">
      <c r="A197" s="28" t="s">
        <v>238</v>
      </c>
      <c r="B197" s="6">
        <f t="shared" si="33"/>
        <v>14</v>
      </c>
      <c r="C197" s="6">
        <f t="shared" si="34"/>
        <v>0</v>
      </c>
      <c r="D197" s="6">
        <f t="shared" si="35"/>
        <v>0</v>
      </c>
      <c r="E197" s="6">
        <f t="shared" si="36"/>
        <v>0</v>
      </c>
      <c r="F197" s="6">
        <f t="shared" si="37"/>
        <v>0</v>
      </c>
      <c r="G197" s="6">
        <f t="shared" si="38"/>
        <v>14</v>
      </c>
      <c r="H197" s="6">
        <f t="shared" si="39"/>
        <v>22</v>
      </c>
      <c r="I197" s="7">
        <f t="shared" si="40"/>
        <v>63.636363636363633</v>
      </c>
      <c r="J197" s="8">
        <f t="shared" si="41"/>
        <v>63.636363636363633</v>
      </c>
      <c r="K197" s="5">
        <f t="shared" si="31"/>
        <v>0.96499999999999997</v>
      </c>
      <c r="L197" s="5">
        <f t="shared" si="32"/>
        <v>3.13</v>
      </c>
      <c r="M197" s="4"/>
      <c r="N197" s="11">
        <v>1.35</v>
      </c>
      <c r="O197" s="11">
        <v>0.6</v>
      </c>
      <c r="P197" s="11">
        <v>0.51999999999999991</v>
      </c>
      <c r="R197" s="11" t="s">
        <v>36</v>
      </c>
      <c r="T197" s="11" t="s">
        <v>36</v>
      </c>
      <c r="U197" s="11">
        <v>0.35</v>
      </c>
      <c r="V197" s="11" t="s">
        <v>36</v>
      </c>
      <c r="W197" s="11" t="s">
        <v>36</v>
      </c>
      <c r="X197" s="11">
        <v>0.98</v>
      </c>
      <c r="Y197" s="11">
        <v>0.95</v>
      </c>
      <c r="Z197" s="11" t="s">
        <v>36</v>
      </c>
      <c r="AA197" s="11">
        <v>1.48</v>
      </c>
      <c r="AB197" s="11">
        <v>1.23</v>
      </c>
      <c r="AC197" s="11">
        <v>3.13</v>
      </c>
      <c r="AD197" s="11">
        <v>0.80999999999999994</v>
      </c>
      <c r="AE197" s="11">
        <v>0.5</v>
      </c>
      <c r="AF197" s="11" t="s">
        <v>36</v>
      </c>
      <c r="AG197" s="11">
        <v>2.8</v>
      </c>
      <c r="AI197" s="11" t="s">
        <v>36</v>
      </c>
      <c r="AJ197" s="11">
        <v>0.74</v>
      </c>
      <c r="AK197" s="11">
        <v>2.19</v>
      </c>
      <c r="AL197" s="11" t="s">
        <v>36</v>
      </c>
    </row>
    <row r="198" spans="1:38" s="11" customFormat="1" x14ac:dyDescent="0.25">
      <c r="A198" s="13" t="s">
        <v>239</v>
      </c>
      <c r="B198" s="6">
        <f t="shared" si="33"/>
        <v>25</v>
      </c>
      <c r="C198" s="6">
        <f t="shared" si="34"/>
        <v>0</v>
      </c>
      <c r="D198" s="6">
        <f t="shared" si="35"/>
        <v>0</v>
      </c>
      <c r="E198" s="6">
        <f t="shared" si="36"/>
        <v>0</v>
      </c>
      <c r="F198" s="6">
        <f t="shared" si="37"/>
        <v>0</v>
      </c>
      <c r="G198" s="6">
        <f t="shared" si="38"/>
        <v>25</v>
      </c>
      <c r="H198" s="6">
        <f t="shared" si="39"/>
        <v>25</v>
      </c>
      <c r="I198" s="7">
        <f t="shared" si="40"/>
        <v>100</v>
      </c>
      <c r="J198" s="8">
        <f t="shared" si="41"/>
        <v>100</v>
      </c>
      <c r="K198" s="5">
        <f t="shared" si="31"/>
        <v>50.8</v>
      </c>
      <c r="L198" s="5">
        <f t="shared" si="32"/>
        <v>114.4</v>
      </c>
      <c r="M198" s="4"/>
      <c r="N198" s="11">
        <v>47.9</v>
      </c>
      <c r="O198" s="11">
        <v>63.3</v>
      </c>
      <c r="P198" s="11">
        <v>59.8</v>
      </c>
      <c r="Q198" s="11">
        <v>41.300000000000004</v>
      </c>
      <c r="R198" s="11">
        <v>1.2</v>
      </c>
      <c r="S198" s="11">
        <v>68.099999999999994</v>
      </c>
      <c r="T198" s="11">
        <v>10.4</v>
      </c>
      <c r="U198" s="11">
        <v>73.5</v>
      </c>
      <c r="V198" s="11">
        <v>21.2</v>
      </c>
      <c r="W198" s="11">
        <v>17.5</v>
      </c>
      <c r="X198" s="11">
        <v>50.8</v>
      </c>
      <c r="Y198" s="11">
        <v>55.9</v>
      </c>
      <c r="Z198" s="11">
        <v>21.4</v>
      </c>
      <c r="AA198" s="11">
        <v>26.3</v>
      </c>
      <c r="AB198" s="11">
        <v>54.5</v>
      </c>
      <c r="AC198" s="11">
        <v>83.2</v>
      </c>
      <c r="AD198" s="11">
        <v>53.5</v>
      </c>
      <c r="AE198" s="11">
        <v>21.3</v>
      </c>
      <c r="AF198" s="11">
        <v>21.8</v>
      </c>
      <c r="AG198" s="11">
        <v>84.9</v>
      </c>
      <c r="AH198" s="11">
        <v>114.4</v>
      </c>
      <c r="AI198" s="11">
        <v>40.599999999999994</v>
      </c>
      <c r="AJ198" s="11">
        <v>71.2</v>
      </c>
      <c r="AK198" s="11">
        <v>103</v>
      </c>
      <c r="AL198" s="11">
        <v>18.2</v>
      </c>
    </row>
    <row r="199" spans="1:38" s="11" customFormat="1" x14ac:dyDescent="0.25">
      <c r="A199" s="13" t="s">
        <v>240</v>
      </c>
      <c r="B199" s="6">
        <f t="shared" si="33"/>
        <v>0</v>
      </c>
      <c r="C199" s="6">
        <f t="shared" si="34"/>
        <v>0</v>
      </c>
      <c r="D199" s="6">
        <f t="shared" si="35"/>
        <v>0</v>
      </c>
      <c r="E199" s="6">
        <f t="shared" si="36"/>
        <v>0</v>
      </c>
      <c r="F199" s="6">
        <f t="shared" si="37"/>
        <v>0</v>
      </c>
      <c r="G199" s="6">
        <f t="shared" si="38"/>
        <v>0</v>
      </c>
      <c r="H199" s="6">
        <f t="shared" si="39"/>
        <v>25</v>
      </c>
      <c r="I199" s="7">
        <f t="shared" si="40"/>
        <v>0</v>
      </c>
      <c r="J199" s="8">
        <f t="shared" si="41"/>
        <v>0</v>
      </c>
      <c r="K199" s="5" t="s">
        <v>36</v>
      </c>
      <c r="L199" s="5" t="s">
        <v>36</v>
      </c>
      <c r="M199" s="4"/>
      <c r="N199" s="11" t="s">
        <v>36</v>
      </c>
      <c r="O199" s="11" t="s">
        <v>36</v>
      </c>
      <c r="P199" s="11" t="s">
        <v>36</v>
      </c>
      <c r="Q199" s="11" t="s">
        <v>36</v>
      </c>
      <c r="R199" s="11" t="s">
        <v>36</v>
      </c>
      <c r="S199" s="11" t="s">
        <v>36</v>
      </c>
      <c r="T199" s="11" t="s">
        <v>36</v>
      </c>
      <c r="U199" s="11" t="s">
        <v>36</v>
      </c>
      <c r="V199" s="11" t="s">
        <v>36</v>
      </c>
      <c r="W199" s="11" t="s">
        <v>36</v>
      </c>
      <c r="X199" s="11" t="s">
        <v>36</v>
      </c>
      <c r="Y199" s="11" t="s">
        <v>36</v>
      </c>
      <c r="Z199" s="11" t="s">
        <v>36</v>
      </c>
      <c r="AA199" s="11" t="s">
        <v>36</v>
      </c>
      <c r="AB199" s="11" t="s">
        <v>36</v>
      </c>
      <c r="AC199" s="11" t="s">
        <v>36</v>
      </c>
      <c r="AD199" s="11" t="s">
        <v>36</v>
      </c>
      <c r="AE199" s="11" t="s">
        <v>36</v>
      </c>
      <c r="AF199" s="11" t="s">
        <v>36</v>
      </c>
      <c r="AG199" s="11" t="s">
        <v>36</v>
      </c>
      <c r="AH199" s="11" t="s">
        <v>36</v>
      </c>
      <c r="AI199" s="11" t="s">
        <v>36</v>
      </c>
      <c r="AJ199" s="11" t="s">
        <v>36</v>
      </c>
      <c r="AK199" s="11" t="s">
        <v>36</v>
      </c>
      <c r="AL199" s="11" t="s">
        <v>36</v>
      </c>
    </row>
    <row r="200" spans="1:38" s="11" customFormat="1" x14ac:dyDescent="0.25">
      <c r="A200" s="13" t="s">
        <v>241</v>
      </c>
      <c r="B200" s="6">
        <f t="shared" si="33"/>
        <v>0</v>
      </c>
      <c r="C200" s="6">
        <f t="shared" si="34"/>
        <v>0</v>
      </c>
      <c r="D200" s="6">
        <f t="shared" si="35"/>
        <v>0</v>
      </c>
      <c r="E200" s="6">
        <f t="shared" si="36"/>
        <v>0</v>
      </c>
      <c r="F200" s="6">
        <f t="shared" si="37"/>
        <v>0</v>
      </c>
      <c r="G200" s="6">
        <f t="shared" si="38"/>
        <v>0</v>
      </c>
      <c r="H200" s="6">
        <f t="shared" si="39"/>
        <v>22</v>
      </c>
      <c r="I200" s="7">
        <f t="shared" si="40"/>
        <v>0</v>
      </c>
      <c r="J200" s="8">
        <f t="shared" si="41"/>
        <v>0</v>
      </c>
      <c r="K200" s="5" t="s">
        <v>36</v>
      </c>
      <c r="L200" s="5" t="s">
        <v>36</v>
      </c>
      <c r="M200" s="4"/>
      <c r="N200" s="11" t="s">
        <v>36</v>
      </c>
      <c r="O200" s="11" t="s">
        <v>36</v>
      </c>
      <c r="P200" s="11" t="s">
        <v>36</v>
      </c>
      <c r="R200" s="11" t="s">
        <v>36</v>
      </c>
      <c r="T200" s="11" t="s">
        <v>36</v>
      </c>
      <c r="U200" s="11" t="s">
        <v>36</v>
      </c>
      <c r="V200" s="11" t="s">
        <v>36</v>
      </c>
      <c r="W200" s="11" t="s">
        <v>36</v>
      </c>
      <c r="X200" s="11" t="s">
        <v>36</v>
      </c>
      <c r="Y200" s="11" t="s">
        <v>36</v>
      </c>
      <c r="Z200" s="11" t="s">
        <v>36</v>
      </c>
      <c r="AA200" s="11" t="s">
        <v>36</v>
      </c>
      <c r="AB200" s="11" t="s">
        <v>36</v>
      </c>
      <c r="AC200" s="11" t="s">
        <v>36</v>
      </c>
      <c r="AD200" s="11" t="s">
        <v>36</v>
      </c>
      <c r="AE200" s="11" t="s">
        <v>36</v>
      </c>
      <c r="AF200" s="11" t="s">
        <v>36</v>
      </c>
      <c r="AG200" s="11" t="s">
        <v>36</v>
      </c>
      <c r="AI200" s="11" t="s">
        <v>36</v>
      </c>
      <c r="AJ200" s="11" t="s">
        <v>36</v>
      </c>
      <c r="AK200" s="11" t="s">
        <v>36</v>
      </c>
      <c r="AL200" s="11" t="s">
        <v>36</v>
      </c>
    </row>
    <row r="201" spans="1:38" s="11" customFormat="1" x14ac:dyDescent="0.25">
      <c r="A201" s="13" t="s">
        <v>242</v>
      </c>
      <c r="B201" s="6">
        <f t="shared" si="33"/>
        <v>2</v>
      </c>
      <c r="C201" s="6">
        <f t="shared" si="34"/>
        <v>0</v>
      </c>
      <c r="D201" s="6">
        <f t="shared" si="35"/>
        <v>0</v>
      </c>
      <c r="E201" s="6">
        <f t="shared" si="36"/>
        <v>0</v>
      </c>
      <c r="F201" s="6">
        <f t="shared" si="37"/>
        <v>0</v>
      </c>
      <c r="G201" s="6">
        <f t="shared" si="38"/>
        <v>2</v>
      </c>
      <c r="H201" s="6">
        <f t="shared" si="39"/>
        <v>22</v>
      </c>
      <c r="I201" s="7">
        <f t="shared" si="40"/>
        <v>9.0909090909090917</v>
      </c>
      <c r="J201" s="8">
        <f t="shared" si="41"/>
        <v>9.0909090909090917</v>
      </c>
      <c r="K201" s="5">
        <f t="shared" si="31"/>
        <v>6.6132499999999999</v>
      </c>
      <c r="L201" s="5">
        <f t="shared" si="32"/>
        <v>13.19</v>
      </c>
      <c r="M201" s="4"/>
      <c r="N201" s="11" t="s">
        <v>36</v>
      </c>
      <c r="O201" s="11" t="s">
        <v>36</v>
      </c>
      <c r="P201" s="11" t="s">
        <v>36</v>
      </c>
      <c r="Q201" s="11" t="s">
        <v>36</v>
      </c>
      <c r="R201" s="11" t="s">
        <v>36</v>
      </c>
      <c r="S201" s="11" t="s">
        <v>36</v>
      </c>
      <c r="T201" s="11" t="s">
        <v>36</v>
      </c>
      <c r="U201" s="11" t="s">
        <v>36</v>
      </c>
      <c r="V201" s="11" t="s">
        <v>36</v>
      </c>
      <c r="W201" s="11" t="s">
        <v>36</v>
      </c>
      <c r="X201" s="11" t="s">
        <v>36</v>
      </c>
      <c r="Y201" s="11" t="s">
        <v>36</v>
      </c>
      <c r="Z201" s="11" t="s">
        <v>36</v>
      </c>
      <c r="AA201" s="11">
        <v>13.19</v>
      </c>
      <c r="AC201" s="11" t="s">
        <v>36</v>
      </c>
      <c r="AE201" s="11" t="s">
        <v>36</v>
      </c>
      <c r="AF201" s="11" t="s">
        <v>36</v>
      </c>
      <c r="AG201" s="11" t="s">
        <v>36</v>
      </c>
      <c r="AH201" s="11" t="s">
        <v>36</v>
      </c>
      <c r="AI201" s="11" t="s">
        <v>36</v>
      </c>
      <c r="AJ201" s="11">
        <v>3.6499999999999998E-2</v>
      </c>
      <c r="AK201" s="11" t="s">
        <v>36</v>
      </c>
    </row>
    <row r="202" spans="1:38" s="11" customFormat="1" x14ac:dyDescent="0.25">
      <c r="A202" s="13" t="s">
        <v>243</v>
      </c>
      <c r="B202" s="6">
        <f t="shared" si="33"/>
        <v>19</v>
      </c>
      <c r="C202" s="6">
        <f t="shared" si="34"/>
        <v>0</v>
      </c>
      <c r="D202" s="6">
        <f t="shared" si="35"/>
        <v>0</v>
      </c>
      <c r="E202" s="6">
        <f t="shared" si="36"/>
        <v>0</v>
      </c>
      <c r="F202" s="6">
        <f t="shared" si="37"/>
        <v>0</v>
      </c>
      <c r="G202" s="6">
        <f t="shared" si="38"/>
        <v>19</v>
      </c>
      <c r="H202" s="6">
        <f t="shared" si="39"/>
        <v>24</v>
      </c>
      <c r="I202" s="7">
        <f t="shared" si="40"/>
        <v>79.166666666666657</v>
      </c>
      <c r="J202" s="8">
        <f t="shared" si="41"/>
        <v>79.166666666666657</v>
      </c>
      <c r="K202" s="5">
        <f t="shared" si="31"/>
        <v>6.08E-2</v>
      </c>
      <c r="L202" s="5">
        <f t="shared" si="32"/>
        <v>0.2571</v>
      </c>
      <c r="M202" s="4"/>
      <c r="N202" s="11">
        <v>0.16550000000000001</v>
      </c>
      <c r="O202" s="11">
        <v>0.1176</v>
      </c>
      <c r="P202" s="11">
        <v>0.16619999999999999</v>
      </c>
      <c r="Q202" s="11">
        <v>6.08E-2</v>
      </c>
      <c r="R202" s="11">
        <v>5.3499999999999999E-2</v>
      </c>
      <c r="S202" s="11">
        <v>4.7699999999999999E-2</v>
      </c>
      <c r="T202" s="11" t="s">
        <v>36</v>
      </c>
      <c r="U202" s="11">
        <v>2.5100000000000001E-2</v>
      </c>
      <c r="V202" s="11" t="s">
        <v>36</v>
      </c>
      <c r="W202" s="11">
        <v>4.3900000000000002E-2</v>
      </c>
      <c r="X202" s="11">
        <v>5.4699999999999999E-2</v>
      </c>
      <c r="Y202" s="11" t="s">
        <v>36</v>
      </c>
      <c r="Z202" s="11" t="s">
        <v>36</v>
      </c>
      <c r="AA202" s="11">
        <v>9.3600000000000003E-2</v>
      </c>
      <c r="AB202" s="11">
        <v>0.01</v>
      </c>
      <c r="AC202" s="11">
        <v>4.2599999999999999E-2</v>
      </c>
      <c r="AD202" s="11">
        <v>7.0699999999999999E-2</v>
      </c>
      <c r="AE202" s="11">
        <v>0.13830000000000001</v>
      </c>
      <c r="AF202" s="11">
        <v>2.6499999999999999E-2</v>
      </c>
      <c r="AG202" s="11">
        <v>8.9200000000000002E-2</v>
      </c>
      <c r="AH202" s="11">
        <v>0.2571</v>
      </c>
      <c r="AI202" s="11">
        <v>3.1099999999999999E-2</v>
      </c>
      <c r="AJ202" s="11" t="s">
        <v>36</v>
      </c>
      <c r="AK202" s="11">
        <v>8.0299999999999996E-2</v>
      </c>
    </row>
    <row r="203" spans="1:38" s="11" customFormat="1" x14ac:dyDescent="0.25">
      <c r="A203" s="13" t="s">
        <v>244</v>
      </c>
      <c r="B203" s="6">
        <f t="shared" si="33"/>
        <v>0</v>
      </c>
      <c r="C203" s="6">
        <f t="shared" si="34"/>
        <v>0</v>
      </c>
      <c r="D203" s="6">
        <f t="shared" si="35"/>
        <v>0</v>
      </c>
      <c r="E203" s="6">
        <f t="shared" si="36"/>
        <v>0</v>
      </c>
      <c r="F203" s="6">
        <f t="shared" si="37"/>
        <v>0</v>
      </c>
      <c r="G203" s="6">
        <f t="shared" si="38"/>
        <v>0</v>
      </c>
      <c r="H203" s="6">
        <f t="shared" si="39"/>
        <v>25</v>
      </c>
      <c r="I203" s="7">
        <f t="shared" si="40"/>
        <v>0</v>
      </c>
      <c r="J203" s="8">
        <f t="shared" si="41"/>
        <v>0</v>
      </c>
      <c r="K203" s="5" t="s">
        <v>36</v>
      </c>
      <c r="L203" s="5" t="s">
        <v>36</v>
      </c>
      <c r="M203" s="4"/>
      <c r="N203" s="11" t="s">
        <v>36</v>
      </c>
      <c r="O203" s="11" t="s">
        <v>36</v>
      </c>
      <c r="P203" s="11" t="s">
        <v>36</v>
      </c>
      <c r="Q203" s="11" t="s">
        <v>36</v>
      </c>
      <c r="R203" s="11" t="s">
        <v>36</v>
      </c>
      <c r="S203" s="11" t="s">
        <v>36</v>
      </c>
      <c r="T203" s="11" t="s">
        <v>36</v>
      </c>
      <c r="U203" s="11" t="s">
        <v>36</v>
      </c>
      <c r="V203" s="11" t="s">
        <v>36</v>
      </c>
      <c r="W203" s="11" t="s">
        <v>36</v>
      </c>
      <c r="X203" s="11" t="s">
        <v>36</v>
      </c>
      <c r="Y203" s="11" t="s">
        <v>36</v>
      </c>
      <c r="Z203" s="11" t="s">
        <v>36</v>
      </c>
      <c r="AA203" s="11" t="s">
        <v>36</v>
      </c>
      <c r="AB203" s="11" t="s">
        <v>36</v>
      </c>
      <c r="AC203" s="11" t="s">
        <v>36</v>
      </c>
      <c r="AD203" s="11" t="s">
        <v>36</v>
      </c>
      <c r="AE203" s="11" t="s">
        <v>36</v>
      </c>
      <c r="AF203" s="11" t="s">
        <v>36</v>
      </c>
      <c r="AG203" s="11" t="s">
        <v>36</v>
      </c>
      <c r="AH203" s="11" t="s">
        <v>36</v>
      </c>
      <c r="AI203" s="11" t="s">
        <v>36</v>
      </c>
      <c r="AJ203" s="11" t="s">
        <v>36</v>
      </c>
      <c r="AK203" s="11" t="s">
        <v>36</v>
      </c>
      <c r="AL203" s="11" t="s">
        <v>36</v>
      </c>
    </row>
    <row r="204" spans="1:38" s="11" customFormat="1" x14ac:dyDescent="0.25">
      <c r="A204" s="13" t="s">
        <v>245</v>
      </c>
      <c r="B204" s="6">
        <f t="shared" si="33"/>
        <v>25</v>
      </c>
      <c r="C204" s="6">
        <f t="shared" si="34"/>
        <v>0</v>
      </c>
      <c r="D204" s="6">
        <f t="shared" si="35"/>
        <v>0</v>
      </c>
      <c r="E204" s="6">
        <f t="shared" si="36"/>
        <v>0</v>
      </c>
      <c r="F204" s="6">
        <f t="shared" si="37"/>
        <v>0</v>
      </c>
      <c r="G204" s="6">
        <f t="shared" si="38"/>
        <v>25</v>
      </c>
      <c r="H204" s="6">
        <f t="shared" si="39"/>
        <v>25</v>
      </c>
      <c r="I204" s="7">
        <f t="shared" si="40"/>
        <v>100</v>
      </c>
      <c r="J204" s="8">
        <f t="shared" si="41"/>
        <v>100</v>
      </c>
      <c r="K204" s="5">
        <f t="shared" si="31"/>
        <v>38.880000000000003</v>
      </c>
      <c r="L204" s="5">
        <f t="shared" si="32"/>
        <v>128.80000000000001</v>
      </c>
      <c r="M204" s="4"/>
      <c r="N204" s="11">
        <v>43</v>
      </c>
      <c r="O204" s="11">
        <v>40.520000000000003</v>
      </c>
      <c r="P204" s="11">
        <v>34.15</v>
      </c>
      <c r="Q204" s="11">
        <v>37.85</v>
      </c>
      <c r="R204" s="11">
        <v>17.5</v>
      </c>
      <c r="S204" s="11">
        <v>43.14</v>
      </c>
      <c r="T204" s="11">
        <v>6.5810000000000004</v>
      </c>
      <c r="U204" s="11">
        <v>47.4</v>
      </c>
      <c r="V204" s="11">
        <v>5.359</v>
      </c>
      <c r="W204" s="11">
        <v>4.2549999999999999</v>
      </c>
      <c r="X204" s="11">
        <v>72.53</v>
      </c>
      <c r="Y204" s="11">
        <v>52.83</v>
      </c>
      <c r="Z204" s="11">
        <v>28.27</v>
      </c>
      <c r="AA204" s="11">
        <v>17.66</v>
      </c>
      <c r="AB204" s="11">
        <v>49.19</v>
      </c>
      <c r="AC204" s="11">
        <v>38.880000000000003</v>
      </c>
      <c r="AD204" s="11">
        <v>39.840000000000003</v>
      </c>
      <c r="AE204" s="11">
        <v>8.7360000000000007</v>
      </c>
      <c r="AF204" s="11">
        <v>4.093</v>
      </c>
      <c r="AG204" s="11">
        <v>128.80000000000001</v>
      </c>
      <c r="AH204" s="11">
        <v>55.91</v>
      </c>
      <c r="AI204" s="11">
        <v>20.79</v>
      </c>
      <c r="AJ204" s="11">
        <v>74.930000000000007</v>
      </c>
      <c r="AK204" s="11">
        <v>72.569999999999993</v>
      </c>
      <c r="AL204" s="11">
        <v>4.1500000000000004</v>
      </c>
    </row>
    <row r="205" spans="1:38" s="11" customFormat="1" x14ac:dyDescent="0.25">
      <c r="A205" s="13" t="s">
        <v>246</v>
      </c>
      <c r="B205" s="6">
        <f t="shared" si="33"/>
        <v>2</v>
      </c>
      <c r="C205" s="6">
        <f t="shared" si="34"/>
        <v>0</v>
      </c>
      <c r="D205" s="6">
        <f t="shared" si="35"/>
        <v>0</v>
      </c>
      <c r="E205" s="6">
        <f t="shared" si="36"/>
        <v>0</v>
      </c>
      <c r="F205" s="6">
        <f t="shared" si="37"/>
        <v>0</v>
      </c>
      <c r="G205" s="6">
        <f t="shared" si="38"/>
        <v>2</v>
      </c>
      <c r="H205" s="6">
        <f t="shared" si="39"/>
        <v>16</v>
      </c>
      <c r="I205" s="7">
        <f t="shared" si="40"/>
        <v>12.5</v>
      </c>
      <c r="J205" s="8">
        <f t="shared" si="41"/>
        <v>12.5</v>
      </c>
      <c r="K205" s="5">
        <f t="shared" si="31"/>
        <v>0.05</v>
      </c>
      <c r="L205" s="5">
        <f t="shared" si="32"/>
        <v>7.0000000000000007E-2</v>
      </c>
      <c r="M205" s="4"/>
      <c r="N205" s="11" t="s">
        <v>36</v>
      </c>
      <c r="R205" s="11" t="s">
        <v>36</v>
      </c>
      <c r="T205" s="11" t="s">
        <v>36</v>
      </c>
      <c r="U205" s="11" t="s">
        <v>36</v>
      </c>
      <c r="V205" s="11" t="s">
        <v>36</v>
      </c>
      <c r="W205" s="11" t="s">
        <v>36</v>
      </c>
      <c r="X205" s="11" t="s">
        <v>36</v>
      </c>
      <c r="Z205" s="11" t="s">
        <v>36</v>
      </c>
      <c r="AA205" s="11" t="s">
        <v>36</v>
      </c>
      <c r="AC205" s="11" t="s">
        <v>36</v>
      </c>
      <c r="AD205" s="11">
        <v>7.0000000000000007E-2</v>
      </c>
      <c r="AE205" s="11" t="s">
        <v>36</v>
      </c>
      <c r="AF205" s="11">
        <v>0.03</v>
      </c>
      <c r="AH205" s="11" t="s">
        <v>36</v>
      </c>
      <c r="AI205" s="11" t="s">
        <v>36</v>
      </c>
      <c r="AJ205" s="11" t="s">
        <v>36</v>
      </c>
    </row>
    <row r="206" spans="1:38" s="11" customFormat="1" x14ac:dyDescent="0.25">
      <c r="A206" s="13" t="s">
        <v>247</v>
      </c>
      <c r="B206" s="6">
        <f t="shared" si="33"/>
        <v>21</v>
      </c>
      <c r="C206" s="6">
        <f t="shared" si="34"/>
        <v>0</v>
      </c>
      <c r="D206" s="6">
        <f t="shared" si="35"/>
        <v>0</v>
      </c>
      <c r="E206" s="6">
        <f t="shared" si="36"/>
        <v>0</v>
      </c>
      <c r="F206" s="6">
        <f t="shared" si="37"/>
        <v>2</v>
      </c>
      <c r="G206" s="6">
        <f t="shared" si="38"/>
        <v>23</v>
      </c>
      <c r="H206" s="6">
        <f t="shared" si="39"/>
        <v>24</v>
      </c>
      <c r="I206" s="7">
        <f t="shared" si="40"/>
        <v>95.833333333333343</v>
      </c>
      <c r="J206" s="8">
        <f t="shared" si="41"/>
        <v>87.5</v>
      </c>
      <c r="K206" s="5">
        <f t="shared" si="31"/>
        <v>15.805400000000001</v>
      </c>
      <c r="L206" s="5">
        <f t="shared" si="32"/>
        <v>52.837200000000003</v>
      </c>
      <c r="M206" s="4"/>
      <c r="N206" s="11">
        <v>28.211400000000001</v>
      </c>
      <c r="O206" s="11">
        <v>43.931199999999997</v>
      </c>
      <c r="P206" s="11">
        <v>39.014800000000001</v>
      </c>
      <c r="Q206" s="11">
        <v>52.837200000000003</v>
      </c>
      <c r="R206" s="11">
        <v>15.805400000000001</v>
      </c>
      <c r="S206" s="11">
        <v>32.179299999999998</v>
      </c>
      <c r="T206" s="11">
        <v>3.3635000000000002</v>
      </c>
      <c r="U206" s="11">
        <v>10.310600000000001</v>
      </c>
      <c r="V206" s="11">
        <v>12.58</v>
      </c>
      <c r="W206" s="11">
        <v>10.6266</v>
      </c>
      <c r="X206" s="11">
        <v>11.6197</v>
      </c>
      <c r="Y206" s="11">
        <v>18.010000000000002</v>
      </c>
      <c r="Z206" s="11">
        <v>4.2632000000000003</v>
      </c>
      <c r="AA206" s="11">
        <v>0.03</v>
      </c>
      <c r="AB206" s="11">
        <v>17.667000000000002</v>
      </c>
      <c r="AC206" s="11">
        <v>11.0313</v>
      </c>
      <c r="AD206" s="11">
        <v>28.151800000000001</v>
      </c>
      <c r="AE206" s="11">
        <v>25.6981</v>
      </c>
      <c r="AF206" s="11">
        <v>8.1991999999999994</v>
      </c>
      <c r="AG206" s="11" t="s">
        <v>4</v>
      </c>
      <c r="AH206" s="11" t="s">
        <v>4</v>
      </c>
      <c r="AI206" s="11">
        <v>43.708500000000001</v>
      </c>
      <c r="AJ206" s="11">
        <v>10.2187</v>
      </c>
      <c r="AK206" s="11" t="s">
        <v>36</v>
      </c>
    </row>
    <row r="207" spans="1:38" s="11" customFormat="1" x14ac:dyDescent="0.25">
      <c r="A207" s="13" t="s">
        <v>248</v>
      </c>
      <c r="B207" s="6">
        <f t="shared" si="33"/>
        <v>0</v>
      </c>
      <c r="C207" s="6">
        <f t="shared" si="34"/>
        <v>0</v>
      </c>
      <c r="D207" s="6">
        <f t="shared" si="35"/>
        <v>0</v>
      </c>
      <c r="E207" s="6">
        <f t="shared" si="36"/>
        <v>0</v>
      </c>
      <c r="F207" s="6">
        <f t="shared" si="37"/>
        <v>0</v>
      </c>
      <c r="G207" s="6">
        <f t="shared" si="38"/>
        <v>0</v>
      </c>
      <c r="H207" s="6">
        <f t="shared" si="39"/>
        <v>1</v>
      </c>
      <c r="I207" s="7">
        <f t="shared" si="40"/>
        <v>0</v>
      </c>
      <c r="J207" s="8">
        <f t="shared" si="41"/>
        <v>0</v>
      </c>
      <c r="K207" s="5" t="s">
        <v>36</v>
      </c>
      <c r="L207" s="5" t="s">
        <v>36</v>
      </c>
      <c r="M207" s="4"/>
      <c r="AF207" s="11" t="s">
        <v>36</v>
      </c>
    </row>
    <row r="208" spans="1:38" s="11" customFormat="1" x14ac:dyDescent="0.25">
      <c r="A208" s="13" t="s">
        <v>249</v>
      </c>
      <c r="B208" s="6">
        <f t="shared" si="33"/>
        <v>3</v>
      </c>
      <c r="C208" s="6">
        <f t="shared" si="34"/>
        <v>0</v>
      </c>
      <c r="D208" s="6">
        <f t="shared" si="35"/>
        <v>0</v>
      </c>
      <c r="E208" s="6">
        <f t="shared" si="36"/>
        <v>0</v>
      </c>
      <c r="F208" s="6">
        <f t="shared" si="37"/>
        <v>0</v>
      </c>
      <c r="G208" s="6">
        <f t="shared" si="38"/>
        <v>3</v>
      </c>
      <c r="H208" s="6">
        <f t="shared" si="39"/>
        <v>25</v>
      </c>
      <c r="I208" s="7">
        <f t="shared" si="40"/>
        <v>12</v>
      </c>
      <c r="J208" s="8">
        <f t="shared" si="41"/>
        <v>12</v>
      </c>
      <c r="K208" s="5">
        <f t="shared" ref="K208:K248" si="42">MEDIAN(N208:AL208)</f>
        <v>1.2</v>
      </c>
      <c r="L208" s="5">
        <f t="shared" ref="L208:L248" si="43">MAX(N208:AL208)</f>
        <v>37.299999999999997</v>
      </c>
      <c r="M208" s="4"/>
      <c r="N208" s="11" t="s">
        <v>36</v>
      </c>
      <c r="O208" s="11" t="s">
        <v>36</v>
      </c>
      <c r="P208" s="11" t="s">
        <v>36</v>
      </c>
      <c r="Q208" s="11">
        <v>1</v>
      </c>
      <c r="R208" s="11">
        <v>37.299999999999997</v>
      </c>
      <c r="S208" s="11" t="s">
        <v>36</v>
      </c>
      <c r="T208" s="11" t="s">
        <v>36</v>
      </c>
      <c r="U208" s="11" t="s">
        <v>36</v>
      </c>
      <c r="V208" s="11" t="s">
        <v>36</v>
      </c>
      <c r="W208" s="11" t="s">
        <v>36</v>
      </c>
      <c r="X208" s="11" t="s">
        <v>36</v>
      </c>
      <c r="Y208" s="11" t="s">
        <v>36</v>
      </c>
      <c r="Z208" s="11" t="s">
        <v>36</v>
      </c>
      <c r="AA208" s="11" t="s">
        <v>36</v>
      </c>
      <c r="AB208" s="11" t="s">
        <v>36</v>
      </c>
      <c r="AC208" s="11">
        <v>1.2</v>
      </c>
      <c r="AD208" s="11" t="s">
        <v>36</v>
      </c>
      <c r="AE208" s="11" t="s">
        <v>36</v>
      </c>
      <c r="AF208" s="11" t="s">
        <v>36</v>
      </c>
      <c r="AG208" s="11" t="s">
        <v>36</v>
      </c>
      <c r="AH208" s="11" t="s">
        <v>36</v>
      </c>
      <c r="AI208" s="11" t="s">
        <v>36</v>
      </c>
      <c r="AJ208" s="11" t="s">
        <v>36</v>
      </c>
      <c r="AK208" s="11" t="s">
        <v>36</v>
      </c>
      <c r="AL208" s="11" t="s">
        <v>36</v>
      </c>
    </row>
    <row r="209" spans="1:38" s="11" customFormat="1" x14ac:dyDescent="0.25">
      <c r="A209" s="13" t="s">
        <v>250</v>
      </c>
      <c r="B209" s="6">
        <f t="shared" si="33"/>
        <v>21</v>
      </c>
      <c r="C209" s="6">
        <f t="shared" si="34"/>
        <v>0</v>
      </c>
      <c r="D209" s="6">
        <f t="shared" si="35"/>
        <v>0</v>
      </c>
      <c r="E209" s="6">
        <f t="shared" si="36"/>
        <v>0</v>
      </c>
      <c r="F209" s="6">
        <f t="shared" si="37"/>
        <v>0</v>
      </c>
      <c r="G209" s="6">
        <f t="shared" si="38"/>
        <v>21</v>
      </c>
      <c r="H209" s="6">
        <f t="shared" si="39"/>
        <v>25</v>
      </c>
      <c r="I209" s="7">
        <f t="shared" si="40"/>
        <v>84</v>
      </c>
      <c r="J209" s="8">
        <f t="shared" si="41"/>
        <v>84</v>
      </c>
      <c r="K209" s="5">
        <f t="shared" si="42"/>
        <v>3.1</v>
      </c>
      <c r="L209" s="5">
        <f t="shared" si="43"/>
        <v>53.400000000000006</v>
      </c>
      <c r="M209" s="4"/>
      <c r="N209" s="11">
        <v>53.400000000000006</v>
      </c>
      <c r="O209" s="11">
        <v>37.199999999999996</v>
      </c>
      <c r="P209" s="11">
        <v>32.200000000000003</v>
      </c>
      <c r="Q209" s="11">
        <v>9.9</v>
      </c>
      <c r="R209" s="11">
        <v>1.4</v>
      </c>
      <c r="S209" s="11">
        <v>3.1</v>
      </c>
      <c r="T209" s="11">
        <v>1.9</v>
      </c>
      <c r="U209" s="11" t="s">
        <v>36</v>
      </c>
      <c r="V209" s="11" t="s">
        <v>36</v>
      </c>
      <c r="W209" s="11">
        <v>20.100000000000001</v>
      </c>
      <c r="X209" s="11" t="s">
        <v>36</v>
      </c>
      <c r="Y209" s="11">
        <v>1.6</v>
      </c>
      <c r="Z209" s="11">
        <v>1</v>
      </c>
      <c r="AA209" s="11">
        <v>9.9</v>
      </c>
      <c r="AB209" s="11">
        <v>4.2</v>
      </c>
      <c r="AC209" s="11">
        <v>1.5</v>
      </c>
      <c r="AD209" s="11">
        <v>2.4</v>
      </c>
      <c r="AE209" s="11">
        <v>11.1</v>
      </c>
      <c r="AF209" s="11">
        <v>7</v>
      </c>
      <c r="AG209" s="11">
        <v>1.6</v>
      </c>
      <c r="AH209" s="11">
        <v>1.2</v>
      </c>
      <c r="AI209" s="11">
        <v>2</v>
      </c>
      <c r="AJ209" s="11" t="s">
        <v>36</v>
      </c>
      <c r="AK209" s="11">
        <v>3.4</v>
      </c>
      <c r="AL209" s="11">
        <v>1.3</v>
      </c>
    </row>
    <row r="210" spans="1:38" s="11" customFormat="1" x14ac:dyDescent="0.25">
      <c r="A210" s="13" t="s">
        <v>251</v>
      </c>
      <c r="B210" s="6">
        <f t="shared" si="33"/>
        <v>23</v>
      </c>
      <c r="C210" s="6">
        <f t="shared" si="34"/>
        <v>0</v>
      </c>
      <c r="D210" s="6">
        <f t="shared" si="35"/>
        <v>0</v>
      </c>
      <c r="E210" s="6">
        <f t="shared" si="36"/>
        <v>0</v>
      </c>
      <c r="F210" s="6">
        <f t="shared" si="37"/>
        <v>0</v>
      </c>
      <c r="G210" s="6">
        <f t="shared" si="38"/>
        <v>23</v>
      </c>
      <c r="H210" s="6">
        <f t="shared" si="39"/>
        <v>23</v>
      </c>
      <c r="I210" s="7">
        <f t="shared" si="40"/>
        <v>100</v>
      </c>
      <c r="J210" s="8">
        <f t="shared" si="41"/>
        <v>100</v>
      </c>
      <c r="K210" s="5">
        <f t="shared" si="42"/>
        <v>0.2014</v>
      </c>
      <c r="L210" s="5">
        <f t="shared" si="43"/>
        <v>0.55769999999999997</v>
      </c>
      <c r="M210" s="4"/>
      <c r="N210" s="11">
        <v>0.31890000000000002</v>
      </c>
      <c r="O210" s="11">
        <v>0.22170000000000001</v>
      </c>
      <c r="P210" s="11">
        <v>0.16839999999999999</v>
      </c>
      <c r="Q210" s="11">
        <v>0.10680000000000001</v>
      </c>
      <c r="R210" s="11">
        <v>0.15440000000000001</v>
      </c>
      <c r="S210" s="11">
        <v>0.26150000000000001</v>
      </c>
      <c r="T210" s="11">
        <v>3.2500000000000001E-2</v>
      </c>
      <c r="U210" s="11">
        <v>4.9099999999999998E-2</v>
      </c>
      <c r="V210" s="11">
        <v>0.04</v>
      </c>
      <c r="W210" s="11">
        <v>2.7099999999999999E-2</v>
      </c>
      <c r="X210" s="11">
        <v>0.4224</v>
      </c>
      <c r="Y210" s="11">
        <v>0.2152</v>
      </c>
      <c r="Z210" s="11">
        <v>8.1699999999999995E-2</v>
      </c>
      <c r="AB210" s="11">
        <v>0.15679999999999999</v>
      </c>
      <c r="AC210" s="11">
        <v>0.4032</v>
      </c>
      <c r="AD210" s="11">
        <v>0.2014</v>
      </c>
      <c r="AE210" s="11">
        <v>0.31069999999999998</v>
      </c>
      <c r="AF210" s="11">
        <v>0.15590000000000001</v>
      </c>
      <c r="AG210" s="11">
        <v>0.39340000000000003</v>
      </c>
      <c r="AH210" s="11">
        <v>0.55769999999999997</v>
      </c>
      <c r="AI210" s="11">
        <v>0.1118</v>
      </c>
      <c r="AJ210" s="11">
        <v>0.28270000000000001</v>
      </c>
      <c r="AK210" s="11">
        <v>0.33910000000000001</v>
      </c>
    </row>
    <row r="211" spans="1:38" s="11" customFormat="1" x14ac:dyDescent="0.25">
      <c r="A211" s="13" t="s">
        <v>252</v>
      </c>
      <c r="B211" s="6">
        <f t="shared" si="33"/>
        <v>23</v>
      </c>
      <c r="C211" s="6">
        <f t="shared" si="34"/>
        <v>0</v>
      </c>
      <c r="D211" s="6">
        <f t="shared" si="35"/>
        <v>0</v>
      </c>
      <c r="E211" s="6">
        <f t="shared" si="36"/>
        <v>0</v>
      </c>
      <c r="F211" s="6">
        <f t="shared" si="37"/>
        <v>0</v>
      </c>
      <c r="G211" s="6">
        <f t="shared" si="38"/>
        <v>23</v>
      </c>
      <c r="H211" s="6">
        <f t="shared" si="39"/>
        <v>25</v>
      </c>
      <c r="I211" s="7">
        <f t="shared" si="40"/>
        <v>92</v>
      </c>
      <c r="J211" s="8">
        <f t="shared" si="41"/>
        <v>92</v>
      </c>
      <c r="K211" s="5">
        <f t="shared" si="42"/>
        <v>206.4</v>
      </c>
      <c r="L211" s="5">
        <f t="shared" si="43"/>
        <v>1688</v>
      </c>
      <c r="M211" s="4"/>
      <c r="N211" s="11">
        <v>143</v>
      </c>
      <c r="O211" s="11">
        <v>106.89999999999999</v>
      </c>
      <c r="P211" s="11">
        <v>275.2</v>
      </c>
      <c r="Q211" s="11">
        <v>58.2</v>
      </c>
      <c r="R211" s="11" t="s">
        <v>36</v>
      </c>
      <c r="S211" s="11">
        <v>568.69999999999993</v>
      </c>
      <c r="T211" s="11">
        <v>394.6</v>
      </c>
      <c r="U211" s="11">
        <v>120.80000000000001</v>
      </c>
      <c r="V211" s="11">
        <v>22.5</v>
      </c>
      <c r="W211" s="11">
        <v>100.2</v>
      </c>
      <c r="X211" s="11">
        <v>253.9</v>
      </c>
      <c r="Y211" s="11">
        <v>596.9</v>
      </c>
      <c r="Z211" s="11">
        <v>206.5</v>
      </c>
      <c r="AA211" s="11">
        <v>1089</v>
      </c>
      <c r="AB211" s="11">
        <v>536.69999999999993</v>
      </c>
      <c r="AC211" s="11">
        <v>798.3</v>
      </c>
      <c r="AD211" s="11">
        <v>206.4</v>
      </c>
      <c r="AE211" s="11">
        <v>351.4</v>
      </c>
      <c r="AF211" s="11">
        <v>101</v>
      </c>
      <c r="AG211" s="11">
        <v>1688</v>
      </c>
      <c r="AH211" s="11">
        <v>127</v>
      </c>
      <c r="AI211" s="11">
        <v>190.6</v>
      </c>
      <c r="AJ211" s="11">
        <v>181.10000000000002</v>
      </c>
      <c r="AK211" s="11">
        <v>3.4</v>
      </c>
      <c r="AL211" s="11" t="s">
        <v>36</v>
      </c>
    </row>
    <row r="212" spans="1:38" s="11" customFormat="1" x14ac:dyDescent="0.25">
      <c r="A212" s="13" t="s">
        <v>253</v>
      </c>
      <c r="B212" s="6">
        <f t="shared" si="33"/>
        <v>17</v>
      </c>
      <c r="C212" s="6">
        <f t="shared" si="34"/>
        <v>0</v>
      </c>
      <c r="D212" s="6">
        <f t="shared" si="35"/>
        <v>0</v>
      </c>
      <c r="E212" s="6">
        <f t="shared" si="36"/>
        <v>0</v>
      </c>
      <c r="F212" s="6">
        <f t="shared" si="37"/>
        <v>0</v>
      </c>
      <c r="G212" s="6">
        <f t="shared" si="38"/>
        <v>17</v>
      </c>
      <c r="H212" s="6">
        <f t="shared" si="39"/>
        <v>22</v>
      </c>
      <c r="I212" s="7">
        <f t="shared" si="40"/>
        <v>77.272727272727266</v>
      </c>
      <c r="J212" s="8">
        <f t="shared" si="41"/>
        <v>77.272727272727266</v>
      </c>
      <c r="K212" s="5">
        <f t="shared" si="42"/>
        <v>0.38</v>
      </c>
      <c r="L212" s="5">
        <f t="shared" si="43"/>
        <v>2.4099999999999997</v>
      </c>
      <c r="M212" s="4"/>
      <c r="N212" s="11">
        <v>0.38</v>
      </c>
      <c r="O212" s="11">
        <v>0.27</v>
      </c>
      <c r="P212" s="11">
        <v>0.42000000000000004</v>
      </c>
      <c r="R212" s="11">
        <v>0.44</v>
      </c>
      <c r="T212" s="11">
        <v>0.12000000000000001</v>
      </c>
      <c r="U212" s="11">
        <v>0.80999999999999994</v>
      </c>
      <c r="V212" s="11" t="s">
        <v>36</v>
      </c>
      <c r="W212" s="11">
        <v>6.9999999999999993E-2</v>
      </c>
      <c r="X212" s="11">
        <v>0.38</v>
      </c>
      <c r="Y212" s="11">
        <v>0.61</v>
      </c>
      <c r="Z212" s="11">
        <v>0.44</v>
      </c>
      <c r="AA212" s="11">
        <v>2.4099999999999997</v>
      </c>
      <c r="AB212" s="11" t="s">
        <v>36</v>
      </c>
      <c r="AC212" s="11">
        <v>1.5</v>
      </c>
      <c r="AD212" s="11">
        <v>0.23</v>
      </c>
      <c r="AE212" s="11">
        <v>0.5</v>
      </c>
      <c r="AF212" s="11" t="s">
        <v>36</v>
      </c>
      <c r="AG212" s="11">
        <v>0.13999999999999999</v>
      </c>
      <c r="AI212" s="11">
        <v>0.35</v>
      </c>
      <c r="AJ212" s="11">
        <v>0.23</v>
      </c>
      <c r="AK212" s="11" t="s">
        <v>36</v>
      </c>
      <c r="AL212" s="11" t="s">
        <v>36</v>
      </c>
    </row>
    <row r="213" spans="1:38" s="11" customFormat="1" x14ac:dyDescent="0.25">
      <c r="A213" s="13" t="s">
        <v>254</v>
      </c>
      <c r="B213" s="6">
        <f t="shared" si="33"/>
        <v>14</v>
      </c>
      <c r="C213" s="6">
        <f t="shared" si="34"/>
        <v>0</v>
      </c>
      <c r="D213" s="6">
        <f t="shared" si="35"/>
        <v>0</v>
      </c>
      <c r="E213" s="6">
        <f t="shared" si="36"/>
        <v>0</v>
      </c>
      <c r="F213" s="6">
        <f t="shared" si="37"/>
        <v>0</v>
      </c>
      <c r="G213" s="6">
        <f t="shared" si="38"/>
        <v>14</v>
      </c>
      <c r="H213" s="6">
        <f t="shared" si="39"/>
        <v>25</v>
      </c>
      <c r="I213" s="7">
        <f t="shared" si="40"/>
        <v>56.000000000000007</v>
      </c>
      <c r="J213" s="8">
        <f t="shared" si="41"/>
        <v>56.000000000000007</v>
      </c>
      <c r="K213" s="5">
        <f t="shared" si="42"/>
        <v>10.7</v>
      </c>
      <c r="L213" s="5">
        <f t="shared" si="43"/>
        <v>46</v>
      </c>
      <c r="M213" s="4"/>
      <c r="N213" s="11" t="s">
        <v>36</v>
      </c>
      <c r="O213" s="11">
        <v>17.899999999999999</v>
      </c>
      <c r="P213" s="11">
        <v>10.4</v>
      </c>
      <c r="Q213" s="11">
        <v>7.4</v>
      </c>
      <c r="R213" s="11">
        <v>10.7</v>
      </c>
      <c r="S213" s="11">
        <v>10.7</v>
      </c>
      <c r="T213" s="11" t="s">
        <v>36</v>
      </c>
      <c r="U213" s="11" t="s">
        <v>36</v>
      </c>
      <c r="V213" s="11">
        <v>5.5</v>
      </c>
      <c r="W213" s="11" t="s">
        <v>36</v>
      </c>
      <c r="X213" s="11">
        <v>33.700000000000003</v>
      </c>
      <c r="Y213" s="11" t="s">
        <v>36</v>
      </c>
      <c r="Z213" s="11" t="s">
        <v>36</v>
      </c>
      <c r="AA213" s="11" t="s">
        <v>36</v>
      </c>
      <c r="AB213" s="11">
        <v>5.5</v>
      </c>
      <c r="AC213" s="11">
        <v>46</v>
      </c>
      <c r="AD213" s="11" t="s">
        <v>36</v>
      </c>
      <c r="AE213" s="11">
        <v>7.4</v>
      </c>
      <c r="AF213" s="11" t="s">
        <v>36</v>
      </c>
      <c r="AG213" s="11">
        <v>36.299999999999997</v>
      </c>
      <c r="AH213" s="11">
        <v>29.8</v>
      </c>
      <c r="AI213" s="11" t="s">
        <v>36</v>
      </c>
      <c r="AJ213" s="11">
        <v>5.8</v>
      </c>
      <c r="AK213" s="11">
        <v>43.6</v>
      </c>
      <c r="AL213" s="11" t="s">
        <v>36</v>
      </c>
    </row>
    <row r="214" spans="1:38" s="11" customFormat="1" x14ac:dyDescent="0.25">
      <c r="A214" s="13" t="s">
        <v>255</v>
      </c>
      <c r="B214" s="6">
        <f t="shared" si="33"/>
        <v>25</v>
      </c>
      <c r="C214" s="6">
        <f t="shared" si="34"/>
        <v>0</v>
      </c>
      <c r="D214" s="6">
        <f t="shared" si="35"/>
        <v>0</v>
      </c>
      <c r="E214" s="6">
        <f t="shared" si="36"/>
        <v>0</v>
      </c>
      <c r="F214" s="6">
        <f t="shared" si="37"/>
        <v>0</v>
      </c>
      <c r="G214" s="6">
        <f t="shared" si="38"/>
        <v>25</v>
      </c>
      <c r="H214" s="6">
        <f t="shared" si="39"/>
        <v>25</v>
      </c>
      <c r="I214" s="7">
        <f t="shared" si="40"/>
        <v>100</v>
      </c>
      <c r="J214" s="8">
        <f t="shared" si="41"/>
        <v>100</v>
      </c>
      <c r="K214" s="5">
        <f t="shared" si="42"/>
        <v>10.64</v>
      </c>
      <c r="L214" s="5">
        <f t="shared" si="43"/>
        <v>44.57</v>
      </c>
      <c r="M214" s="4"/>
      <c r="N214" s="11">
        <v>4.9130000000000003</v>
      </c>
      <c r="O214" s="11">
        <v>14.28</v>
      </c>
      <c r="P214" s="11">
        <v>8.6679999999999993</v>
      </c>
      <c r="Q214" s="11">
        <v>13.92</v>
      </c>
      <c r="R214" s="11">
        <v>10.84</v>
      </c>
      <c r="S214" s="11">
        <v>13.66</v>
      </c>
      <c r="T214" s="11">
        <v>2.2549999999999999</v>
      </c>
      <c r="U214" s="11">
        <v>10.64</v>
      </c>
      <c r="V214" s="11">
        <v>1.3919999999999999</v>
      </c>
      <c r="W214" s="11">
        <v>2.694</v>
      </c>
      <c r="X214" s="11">
        <v>23.4</v>
      </c>
      <c r="Y214" s="11">
        <v>17.760000000000002</v>
      </c>
      <c r="Z214" s="11">
        <v>3.0550000000000002</v>
      </c>
      <c r="AA214" s="11">
        <v>3.9460000000000002</v>
      </c>
      <c r="AB214" s="11">
        <v>16.13</v>
      </c>
      <c r="AC214" s="11">
        <v>6.2750000000000004</v>
      </c>
      <c r="AD214" s="11">
        <v>13.21</v>
      </c>
      <c r="AE214" s="11">
        <v>3.1469999999999998</v>
      </c>
      <c r="AF214" s="11">
        <v>1.724</v>
      </c>
      <c r="AG214" s="11">
        <v>44.57</v>
      </c>
      <c r="AH214" s="11">
        <v>35.93</v>
      </c>
      <c r="AI214" s="11">
        <v>7.891</v>
      </c>
      <c r="AJ214" s="11">
        <v>24.53</v>
      </c>
      <c r="AK214" s="11">
        <v>23.77</v>
      </c>
      <c r="AL214" s="11">
        <v>0.99809999999999999</v>
      </c>
    </row>
    <row r="215" spans="1:38" s="11" customFormat="1" x14ac:dyDescent="0.25">
      <c r="A215" s="13" t="s">
        <v>256</v>
      </c>
      <c r="B215" s="6">
        <f t="shared" si="33"/>
        <v>23</v>
      </c>
      <c r="C215" s="6">
        <f t="shared" si="34"/>
        <v>0</v>
      </c>
      <c r="D215" s="6">
        <f t="shared" si="35"/>
        <v>0</v>
      </c>
      <c r="E215" s="6">
        <f t="shared" si="36"/>
        <v>0</v>
      </c>
      <c r="F215" s="6">
        <f t="shared" si="37"/>
        <v>0</v>
      </c>
      <c r="G215" s="6">
        <f t="shared" si="38"/>
        <v>23</v>
      </c>
      <c r="H215" s="6">
        <f t="shared" si="39"/>
        <v>25</v>
      </c>
      <c r="I215" s="7">
        <f t="shared" si="40"/>
        <v>92</v>
      </c>
      <c r="J215" s="8">
        <f t="shared" si="41"/>
        <v>92</v>
      </c>
      <c r="K215" s="5">
        <f t="shared" si="42"/>
        <v>42.6</v>
      </c>
      <c r="L215" s="5">
        <f t="shared" si="43"/>
        <v>1497</v>
      </c>
      <c r="M215" s="4"/>
      <c r="N215" s="11">
        <v>44.699999999999996</v>
      </c>
      <c r="O215" s="11">
        <v>27.7</v>
      </c>
      <c r="P215" s="11">
        <v>73.400000000000006</v>
      </c>
      <c r="Q215" s="11">
        <v>21.9</v>
      </c>
      <c r="R215" s="11" t="s">
        <v>36</v>
      </c>
      <c r="S215" s="11">
        <v>67.400000000000006</v>
      </c>
      <c r="T215" s="11">
        <v>21.5</v>
      </c>
      <c r="U215" s="11">
        <v>1057</v>
      </c>
      <c r="V215" s="11">
        <v>9.6</v>
      </c>
      <c r="W215" s="11">
        <v>21.7</v>
      </c>
      <c r="X215" s="11">
        <v>28.1</v>
      </c>
      <c r="Y215" s="11">
        <v>75.399999999999991</v>
      </c>
      <c r="Z215" s="11">
        <v>91.5</v>
      </c>
      <c r="AA215" s="11">
        <v>244.5</v>
      </c>
      <c r="AB215" s="11">
        <v>102.4</v>
      </c>
      <c r="AC215" s="11">
        <v>62</v>
      </c>
      <c r="AD215" s="11">
        <v>35.799999999999997</v>
      </c>
      <c r="AE215" s="11">
        <v>25.7</v>
      </c>
      <c r="AF215" s="11">
        <v>42.6</v>
      </c>
      <c r="AG215" s="11">
        <v>1497</v>
      </c>
      <c r="AH215" s="11">
        <v>49</v>
      </c>
      <c r="AI215" s="11">
        <v>26.3</v>
      </c>
      <c r="AJ215" s="11">
        <v>5.7</v>
      </c>
      <c r="AK215" s="11">
        <v>2.1</v>
      </c>
      <c r="AL215" s="11" t="s">
        <v>36</v>
      </c>
    </row>
    <row r="216" spans="1:38" s="11" customFormat="1" x14ac:dyDescent="0.25">
      <c r="A216" s="13" t="s">
        <v>257</v>
      </c>
      <c r="B216" s="6">
        <f t="shared" si="33"/>
        <v>11</v>
      </c>
      <c r="C216" s="6">
        <f t="shared" si="34"/>
        <v>0</v>
      </c>
      <c r="D216" s="6">
        <f t="shared" si="35"/>
        <v>0</v>
      </c>
      <c r="E216" s="6">
        <f t="shared" si="36"/>
        <v>0</v>
      </c>
      <c r="F216" s="6">
        <f t="shared" si="37"/>
        <v>0</v>
      </c>
      <c r="G216" s="6">
        <f t="shared" si="38"/>
        <v>11</v>
      </c>
      <c r="H216" s="6">
        <f t="shared" si="39"/>
        <v>25</v>
      </c>
      <c r="I216" s="7">
        <f t="shared" si="40"/>
        <v>44</v>
      </c>
      <c r="J216" s="8">
        <f t="shared" si="41"/>
        <v>44</v>
      </c>
      <c r="K216" s="5">
        <f t="shared" si="42"/>
        <v>1.5</v>
      </c>
      <c r="L216" s="5">
        <f t="shared" si="43"/>
        <v>2.2000000000000002</v>
      </c>
      <c r="M216" s="4"/>
      <c r="N216" s="11">
        <v>1.7</v>
      </c>
      <c r="O216" s="11">
        <v>1.4</v>
      </c>
      <c r="P216" s="11">
        <v>1.8</v>
      </c>
      <c r="Q216" s="11" t="s">
        <v>36</v>
      </c>
      <c r="R216" s="11" t="s">
        <v>36</v>
      </c>
      <c r="S216" s="11">
        <v>1.5</v>
      </c>
      <c r="T216" s="11" t="s">
        <v>36</v>
      </c>
      <c r="U216" s="11" t="s">
        <v>36</v>
      </c>
      <c r="V216" s="11" t="s">
        <v>36</v>
      </c>
      <c r="W216" s="11">
        <v>1.2</v>
      </c>
      <c r="X216" s="11" t="s">
        <v>36</v>
      </c>
      <c r="Y216" s="11">
        <v>2</v>
      </c>
      <c r="Z216" s="11" t="s">
        <v>36</v>
      </c>
      <c r="AA216" s="11">
        <v>2.1</v>
      </c>
      <c r="AB216" s="11" t="s">
        <v>36</v>
      </c>
      <c r="AC216" s="11">
        <v>1.5</v>
      </c>
      <c r="AD216" s="11">
        <v>1.4</v>
      </c>
      <c r="AE216" s="11">
        <v>1</v>
      </c>
      <c r="AF216" s="11" t="s">
        <v>36</v>
      </c>
      <c r="AG216" s="11">
        <v>2.2000000000000002</v>
      </c>
      <c r="AH216" s="11" t="s">
        <v>36</v>
      </c>
      <c r="AI216" s="11" t="s">
        <v>36</v>
      </c>
      <c r="AJ216" s="11" t="s">
        <v>36</v>
      </c>
      <c r="AK216" s="11" t="s">
        <v>36</v>
      </c>
      <c r="AL216" s="11" t="s">
        <v>36</v>
      </c>
    </row>
    <row r="217" spans="1:38" s="11" customFormat="1" x14ac:dyDescent="0.25">
      <c r="A217" s="13" t="s">
        <v>258</v>
      </c>
      <c r="B217" s="6">
        <f t="shared" si="33"/>
        <v>24</v>
      </c>
      <c r="C217" s="6">
        <f t="shared" si="34"/>
        <v>0</v>
      </c>
      <c r="D217" s="6">
        <f t="shared" si="35"/>
        <v>0</v>
      </c>
      <c r="E217" s="6">
        <f t="shared" si="36"/>
        <v>0</v>
      </c>
      <c r="F217" s="6">
        <f t="shared" si="37"/>
        <v>0</v>
      </c>
      <c r="G217" s="6">
        <f t="shared" si="38"/>
        <v>24</v>
      </c>
      <c r="H217" s="6">
        <f t="shared" si="39"/>
        <v>24</v>
      </c>
      <c r="I217" s="7">
        <f t="shared" si="40"/>
        <v>100</v>
      </c>
      <c r="J217" s="8">
        <f t="shared" si="41"/>
        <v>100</v>
      </c>
      <c r="K217" s="5">
        <f t="shared" si="42"/>
        <v>0.77300000000000002</v>
      </c>
      <c r="L217" s="5">
        <f t="shared" si="43"/>
        <v>5.0940000000000003</v>
      </c>
      <c r="M217" s="4"/>
      <c r="N217" s="11">
        <v>0.745</v>
      </c>
      <c r="P217" s="11">
        <v>1.139</v>
      </c>
      <c r="Q217" s="11">
        <v>3.7040000000000002</v>
      </c>
      <c r="R217" s="11">
        <v>1.0840000000000001</v>
      </c>
      <c r="S217" s="11">
        <v>1.538</v>
      </c>
      <c r="T217" s="11">
        <v>0.65</v>
      </c>
      <c r="U217" s="11">
        <v>0.36199999999999999</v>
      </c>
      <c r="V217" s="11">
        <v>0.14899999999999999</v>
      </c>
      <c r="W217" s="11">
        <v>0.154</v>
      </c>
      <c r="X217" s="11">
        <v>0.39400000000000002</v>
      </c>
      <c r="Y217" s="11">
        <v>5.0940000000000003</v>
      </c>
      <c r="Z217" s="11">
        <v>0.80600000000000005</v>
      </c>
      <c r="AA217" s="11">
        <v>0.57099999999999995</v>
      </c>
      <c r="AB217" s="11">
        <v>0.84899999999999998</v>
      </c>
      <c r="AC217" s="11">
        <v>0.04</v>
      </c>
      <c r="AD217" s="11">
        <v>0.90400000000000003</v>
      </c>
      <c r="AE217" s="11">
        <v>1.3280000000000001</v>
      </c>
      <c r="AF217" s="11">
        <v>9.9000000000000005E-2</v>
      </c>
      <c r="AG217" s="11">
        <v>0.16900000000000001</v>
      </c>
      <c r="AH217" s="11">
        <v>0.09</v>
      </c>
      <c r="AI217" s="11">
        <v>2.875</v>
      </c>
      <c r="AJ217" s="11">
        <v>2.6219999999999999</v>
      </c>
      <c r="AK217" s="11">
        <v>0.80100000000000005</v>
      </c>
      <c r="AL217" s="11">
        <v>0.308</v>
      </c>
    </row>
    <row r="218" spans="1:38" s="11" customFormat="1" x14ac:dyDescent="0.25">
      <c r="A218" s="13" t="s">
        <v>259</v>
      </c>
      <c r="B218" s="6">
        <f t="shared" si="33"/>
        <v>12</v>
      </c>
      <c r="C218" s="6">
        <f t="shared" si="34"/>
        <v>0</v>
      </c>
      <c r="D218" s="6">
        <f t="shared" si="35"/>
        <v>0</v>
      </c>
      <c r="E218" s="6">
        <f t="shared" si="36"/>
        <v>0</v>
      </c>
      <c r="F218" s="6">
        <f t="shared" si="37"/>
        <v>0</v>
      </c>
      <c r="G218" s="6">
        <f t="shared" si="38"/>
        <v>12</v>
      </c>
      <c r="H218" s="6">
        <f t="shared" si="39"/>
        <v>24</v>
      </c>
      <c r="I218" s="7">
        <f t="shared" si="40"/>
        <v>50</v>
      </c>
      <c r="J218" s="8">
        <f t="shared" si="41"/>
        <v>50</v>
      </c>
      <c r="K218" s="5">
        <f t="shared" si="42"/>
        <v>1.7500000000000002E-2</v>
      </c>
      <c r="L218" s="5">
        <f t="shared" si="43"/>
        <v>5.6000000000000001E-2</v>
      </c>
      <c r="M218" s="4"/>
      <c r="N218" s="11">
        <v>1.7000000000000001E-2</v>
      </c>
      <c r="P218" s="11">
        <v>0.01</v>
      </c>
      <c r="Q218" s="11">
        <v>1.6E-2</v>
      </c>
      <c r="R218" s="11" t="s">
        <v>36</v>
      </c>
      <c r="S218" s="11">
        <v>2.3E-2</v>
      </c>
      <c r="T218" s="11" t="s">
        <v>36</v>
      </c>
      <c r="U218" s="11" t="s">
        <v>36</v>
      </c>
      <c r="V218" s="11" t="s">
        <v>36</v>
      </c>
      <c r="W218" s="11" t="s">
        <v>36</v>
      </c>
      <c r="X218" s="11">
        <v>1.2999999999999999E-2</v>
      </c>
      <c r="Y218" s="11">
        <v>5.6000000000000001E-2</v>
      </c>
      <c r="Z218" s="11">
        <v>1.6E-2</v>
      </c>
      <c r="AA218" s="11" t="s">
        <v>36</v>
      </c>
      <c r="AB218" s="11">
        <v>1.4E-2</v>
      </c>
      <c r="AC218" s="11" t="s">
        <v>36</v>
      </c>
      <c r="AD218" s="11">
        <v>4.2000000000000003E-2</v>
      </c>
      <c r="AE218" s="11" t="s">
        <v>36</v>
      </c>
      <c r="AF218" s="11" t="s">
        <v>36</v>
      </c>
      <c r="AG218" s="11" t="s">
        <v>36</v>
      </c>
      <c r="AH218" s="11">
        <v>1.7999999999999999E-2</v>
      </c>
      <c r="AI218" s="11">
        <v>2.3E-2</v>
      </c>
      <c r="AJ218" s="11" t="s">
        <v>36</v>
      </c>
      <c r="AK218" s="11" t="s">
        <v>36</v>
      </c>
      <c r="AL218" s="11">
        <v>2.1000000000000001E-2</v>
      </c>
    </row>
    <row r="219" spans="1:38" s="11" customFormat="1" x14ac:dyDescent="0.25">
      <c r="A219" s="13" t="s">
        <v>260</v>
      </c>
      <c r="B219" s="6">
        <f t="shared" si="33"/>
        <v>0</v>
      </c>
      <c r="C219" s="6">
        <f t="shared" si="34"/>
        <v>0</v>
      </c>
      <c r="D219" s="6">
        <f t="shared" si="35"/>
        <v>0</v>
      </c>
      <c r="E219" s="6">
        <f t="shared" si="36"/>
        <v>0</v>
      </c>
      <c r="F219" s="6">
        <f t="shared" si="37"/>
        <v>0</v>
      </c>
      <c r="G219" s="6">
        <f t="shared" si="38"/>
        <v>0</v>
      </c>
      <c r="H219" s="6">
        <f t="shared" si="39"/>
        <v>12</v>
      </c>
      <c r="I219" s="7">
        <f t="shared" si="40"/>
        <v>0</v>
      </c>
      <c r="J219" s="8">
        <f t="shared" si="41"/>
        <v>0</v>
      </c>
      <c r="K219" s="5" t="s">
        <v>36</v>
      </c>
      <c r="L219" s="5" t="s">
        <v>36</v>
      </c>
      <c r="M219" s="4"/>
      <c r="V219" s="11" t="s">
        <v>36</v>
      </c>
      <c r="W219" s="11" t="s">
        <v>36</v>
      </c>
      <c r="Z219" s="11" t="s">
        <v>36</v>
      </c>
      <c r="AA219" s="11" t="s">
        <v>36</v>
      </c>
      <c r="AB219" s="11" t="s">
        <v>36</v>
      </c>
      <c r="AC219" s="11" t="s">
        <v>36</v>
      </c>
      <c r="AD219" s="11" t="s">
        <v>36</v>
      </c>
      <c r="AE219" s="11" t="s">
        <v>36</v>
      </c>
      <c r="AF219" s="11" t="s">
        <v>36</v>
      </c>
      <c r="AH219" s="11" t="s">
        <v>36</v>
      </c>
      <c r="AI219" s="11" t="s">
        <v>36</v>
      </c>
      <c r="AJ219" s="11" t="s">
        <v>36</v>
      </c>
    </row>
    <row r="220" spans="1:38" s="11" customFormat="1" x14ac:dyDescent="0.25">
      <c r="A220" s="13" t="s">
        <v>261</v>
      </c>
      <c r="B220" s="6">
        <f t="shared" si="33"/>
        <v>20</v>
      </c>
      <c r="C220" s="6">
        <f t="shared" si="34"/>
        <v>0</v>
      </c>
      <c r="D220" s="6">
        <f t="shared" si="35"/>
        <v>0</v>
      </c>
      <c r="E220" s="6">
        <f t="shared" si="36"/>
        <v>0</v>
      </c>
      <c r="F220" s="6">
        <f t="shared" si="37"/>
        <v>0</v>
      </c>
      <c r="G220" s="6">
        <f t="shared" si="38"/>
        <v>20</v>
      </c>
      <c r="H220" s="6">
        <f t="shared" si="39"/>
        <v>24</v>
      </c>
      <c r="I220" s="7">
        <f t="shared" si="40"/>
        <v>83.333333333333343</v>
      </c>
      <c r="J220" s="8">
        <f t="shared" si="41"/>
        <v>83.333333333333343</v>
      </c>
      <c r="K220" s="5">
        <f t="shared" si="42"/>
        <v>0.1265</v>
      </c>
      <c r="L220" s="5">
        <f t="shared" si="43"/>
        <v>0.56100000000000005</v>
      </c>
      <c r="M220" s="4"/>
      <c r="N220" s="11">
        <v>0.14099999999999999</v>
      </c>
      <c r="P220" s="11">
        <v>7.0999999999999994E-2</v>
      </c>
      <c r="Q220" s="11">
        <v>0.56100000000000005</v>
      </c>
      <c r="R220" s="11">
        <v>0.52800000000000002</v>
      </c>
      <c r="S220" s="11">
        <v>0.28199999999999997</v>
      </c>
      <c r="T220" s="11">
        <v>0.13100000000000001</v>
      </c>
      <c r="U220" s="11" t="s">
        <v>36</v>
      </c>
      <c r="V220" s="11" t="s">
        <v>36</v>
      </c>
      <c r="W220" s="11" t="s">
        <v>36</v>
      </c>
      <c r="X220" s="11">
        <v>6.6000000000000003E-2</v>
      </c>
      <c r="Y220" s="11">
        <v>0.246</v>
      </c>
      <c r="Z220" s="11">
        <v>0.122</v>
      </c>
      <c r="AA220" s="11">
        <v>7.8E-2</v>
      </c>
      <c r="AB220" s="11">
        <v>8.5999999999999993E-2</v>
      </c>
      <c r="AC220" s="11">
        <v>0.28799999999999998</v>
      </c>
      <c r="AD220" s="11">
        <v>8.2000000000000003E-2</v>
      </c>
      <c r="AE220" s="11">
        <v>0.38800000000000001</v>
      </c>
      <c r="AF220" s="11">
        <v>3.5999999999999997E-2</v>
      </c>
      <c r="AG220" s="11">
        <v>8.5999999999999993E-2</v>
      </c>
      <c r="AH220" s="11">
        <v>0.112</v>
      </c>
      <c r="AI220" s="11">
        <v>0.20200000000000001</v>
      </c>
      <c r="AJ220" s="11">
        <v>0.19400000000000001</v>
      </c>
      <c r="AK220" s="11">
        <v>4.8000000000000001E-2</v>
      </c>
      <c r="AL220" s="11" t="s">
        <v>36</v>
      </c>
    </row>
    <row r="221" spans="1:38" s="11" customFormat="1" x14ac:dyDescent="0.25">
      <c r="A221" s="13" t="s">
        <v>262</v>
      </c>
      <c r="B221" s="6">
        <f t="shared" si="33"/>
        <v>22</v>
      </c>
      <c r="C221" s="6">
        <f t="shared" si="34"/>
        <v>0</v>
      </c>
      <c r="D221" s="6">
        <f t="shared" si="35"/>
        <v>0</v>
      </c>
      <c r="E221" s="6">
        <f t="shared" si="36"/>
        <v>0</v>
      </c>
      <c r="F221" s="6">
        <f t="shared" si="37"/>
        <v>0</v>
      </c>
      <c r="G221" s="6">
        <f t="shared" si="38"/>
        <v>22</v>
      </c>
      <c r="H221" s="6">
        <f t="shared" si="39"/>
        <v>25</v>
      </c>
      <c r="I221" s="7">
        <f t="shared" si="40"/>
        <v>88</v>
      </c>
      <c r="J221" s="8">
        <f t="shared" si="41"/>
        <v>88</v>
      </c>
      <c r="K221" s="5">
        <f t="shared" si="42"/>
        <v>6.6750000000000004E-2</v>
      </c>
      <c r="L221" s="5">
        <f t="shared" si="43"/>
        <v>0.21759999999999999</v>
      </c>
      <c r="M221" s="4"/>
      <c r="N221" s="12">
        <v>6.1600000000000002E-2</v>
      </c>
      <c r="O221" s="12">
        <v>1.24E-2</v>
      </c>
      <c r="P221" s="12">
        <v>4.3999999999999997E-2</v>
      </c>
      <c r="Q221" s="12">
        <v>0.21759999999999999</v>
      </c>
      <c r="R221" s="12">
        <v>0.2054</v>
      </c>
      <c r="S221" s="12">
        <v>0.16800000000000001</v>
      </c>
      <c r="T221" s="12">
        <v>3.2500000000000001E-2</v>
      </c>
      <c r="U221" s="12">
        <v>1.5699999999999999E-2</v>
      </c>
      <c r="V221" s="12" t="s">
        <v>36</v>
      </c>
      <c r="W221" s="12" t="s">
        <v>36</v>
      </c>
      <c r="X221" s="12">
        <v>2.3099999999999999E-2</v>
      </c>
      <c r="Y221" s="12">
        <v>0.1293</v>
      </c>
      <c r="Z221" s="12">
        <v>5.5399999999999998E-2</v>
      </c>
      <c r="AA221" s="12">
        <v>6.0400000000000002E-2</v>
      </c>
      <c r="AB221" s="12">
        <v>7.1900000000000006E-2</v>
      </c>
      <c r="AC221" s="12">
        <v>9.2299999999999993E-2</v>
      </c>
      <c r="AD221" s="12">
        <v>1.89E-2</v>
      </c>
      <c r="AE221" s="12">
        <v>0.2024</v>
      </c>
      <c r="AF221" s="12">
        <v>0.1208</v>
      </c>
      <c r="AG221" s="12">
        <v>8.4400000000000003E-2</v>
      </c>
      <c r="AH221" s="12">
        <v>8.2900000000000001E-2</v>
      </c>
      <c r="AI221" s="12">
        <v>4.9599999999999998E-2</v>
      </c>
      <c r="AJ221" s="12">
        <v>0.10050000000000001</v>
      </c>
      <c r="AK221" s="12">
        <v>2.7E-2</v>
      </c>
      <c r="AL221" s="12" t="s">
        <v>36</v>
      </c>
    </row>
    <row r="222" spans="1:38" s="11" customFormat="1" x14ac:dyDescent="0.25">
      <c r="A222" s="13" t="s">
        <v>263</v>
      </c>
      <c r="B222" s="6">
        <f t="shared" si="33"/>
        <v>25</v>
      </c>
      <c r="C222" s="6">
        <f t="shared" si="34"/>
        <v>0</v>
      </c>
      <c r="D222" s="6">
        <f t="shared" si="35"/>
        <v>0</v>
      </c>
      <c r="E222" s="6">
        <f t="shared" si="36"/>
        <v>0</v>
      </c>
      <c r="F222" s="6">
        <f t="shared" si="37"/>
        <v>0</v>
      </c>
      <c r="G222" s="6">
        <f t="shared" si="38"/>
        <v>25</v>
      </c>
      <c r="H222" s="6">
        <f t="shared" si="39"/>
        <v>25</v>
      </c>
      <c r="I222" s="7">
        <f t="shared" si="40"/>
        <v>100</v>
      </c>
      <c r="J222" s="8">
        <f t="shared" si="41"/>
        <v>100</v>
      </c>
      <c r="K222" s="5">
        <f t="shared" si="42"/>
        <v>2.7229999999999999</v>
      </c>
      <c r="L222" s="5">
        <f t="shared" si="43"/>
        <v>6.9320000000000004</v>
      </c>
      <c r="M222" s="4"/>
      <c r="N222" s="11">
        <v>4.6289999999999996</v>
      </c>
      <c r="O222" s="11">
        <v>3.496</v>
      </c>
      <c r="P222" s="11">
        <v>2.7229999999999999</v>
      </c>
      <c r="Q222" s="11">
        <v>3.9510000000000001</v>
      </c>
      <c r="R222" s="11">
        <v>1.958</v>
      </c>
      <c r="S222" s="11">
        <v>3.2320000000000002</v>
      </c>
      <c r="T222" s="11">
        <v>0.67700000000000005</v>
      </c>
      <c r="U222" s="11">
        <v>1.9139999999999999</v>
      </c>
      <c r="V222" s="11">
        <v>0.54630000000000001</v>
      </c>
      <c r="W222" s="11">
        <v>1.129</v>
      </c>
      <c r="X222" s="11">
        <v>3.5249999999999999</v>
      </c>
      <c r="Y222" s="11">
        <v>2.6819999999999999</v>
      </c>
      <c r="Z222" s="11">
        <v>1.3220000000000001</v>
      </c>
      <c r="AA222" s="11">
        <v>3.7949999999999999</v>
      </c>
      <c r="AB222" s="11">
        <v>1.91</v>
      </c>
      <c r="AC222" s="11">
        <v>3.371</v>
      </c>
      <c r="AD222" s="11">
        <v>3.044</v>
      </c>
      <c r="AE222" s="11">
        <v>5.8339999999999996</v>
      </c>
      <c r="AF222" s="11">
        <v>2.7109999999999999</v>
      </c>
      <c r="AG222" s="11">
        <v>4.9980000000000002</v>
      </c>
      <c r="AH222" s="11">
        <v>6.9320000000000004</v>
      </c>
      <c r="AI222" s="11">
        <v>2.5009999999999999</v>
      </c>
      <c r="AJ222" s="11">
        <v>2.08</v>
      </c>
      <c r="AK222" s="11">
        <v>4.4850000000000003</v>
      </c>
      <c r="AL222" s="11">
        <v>1.202</v>
      </c>
    </row>
    <row r="223" spans="1:38" s="11" customFormat="1" x14ac:dyDescent="0.25">
      <c r="A223" s="13" t="s">
        <v>264</v>
      </c>
      <c r="B223" s="6">
        <f t="shared" si="33"/>
        <v>2</v>
      </c>
      <c r="C223" s="6">
        <f t="shared" si="34"/>
        <v>0</v>
      </c>
      <c r="D223" s="6">
        <f t="shared" si="35"/>
        <v>0</v>
      </c>
      <c r="E223" s="6">
        <f t="shared" si="36"/>
        <v>0</v>
      </c>
      <c r="F223" s="6">
        <f t="shared" si="37"/>
        <v>0</v>
      </c>
      <c r="G223" s="6">
        <f t="shared" si="38"/>
        <v>2</v>
      </c>
      <c r="H223" s="6">
        <f t="shared" si="39"/>
        <v>22</v>
      </c>
      <c r="I223" s="7">
        <f t="shared" si="40"/>
        <v>9.0909090909090917</v>
      </c>
      <c r="J223" s="8">
        <f t="shared" si="41"/>
        <v>9.0909090909090917</v>
      </c>
      <c r="K223" s="5">
        <f t="shared" si="42"/>
        <v>1.2949999999999999</v>
      </c>
      <c r="L223" s="5">
        <f t="shared" si="43"/>
        <v>1.5399999999999998</v>
      </c>
      <c r="M223" s="4"/>
      <c r="N223" s="11" t="s">
        <v>36</v>
      </c>
      <c r="O223" s="11" t="s">
        <v>36</v>
      </c>
      <c r="P223" s="11" t="s">
        <v>36</v>
      </c>
      <c r="R223" s="11" t="s">
        <v>36</v>
      </c>
      <c r="T223" s="11" t="s">
        <v>36</v>
      </c>
      <c r="U223" s="11" t="s">
        <v>36</v>
      </c>
      <c r="V223" s="11" t="s">
        <v>36</v>
      </c>
      <c r="W223" s="11" t="s">
        <v>36</v>
      </c>
      <c r="X223" s="11" t="s">
        <v>36</v>
      </c>
      <c r="Y223" s="11" t="s">
        <v>36</v>
      </c>
      <c r="Z223" s="11" t="s">
        <v>36</v>
      </c>
      <c r="AA223" s="11" t="s">
        <v>36</v>
      </c>
      <c r="AB223" s="11" t="s">
        <v>36</v>
      </c>
      <c r="AC223" s="11" t="s">
        <v>36</v>
      </c>
      <c r="AD223" s="11" t="s">
        <v>36</v>
      </c>
      <c r="AE223" s="11" t="s">
        <v>36</v>
      </c>
      <c r="AF223" s="11" t="s">
        <v>36</v>
      </c>
      <c r="AG223" s="11">
        <v>1.05</v>
      </c>
      <c r="AI223" s="11" t="s">
        <v>36</v>
      </c>
      <c r="AJ223" s="11" t="s">
        <v>36</v>
      </c>
      <c r="AK223" s="11">
        <v>1.5399999999999998</v>
      </c>
      <c r="AL223" s="11" t="s">
        <v>36</v>
      </c>
    </row>
    <row r="224" spans="1:38" s="11" customFormat="1" x14ac:dyDescent="0.25">
      <c r="A224" s="13" t="s">
        <v>265</v>
      </c>
      <c r="B224" s="6">
        <f t="shared" si="33"/>
        <v>25</v>
      </c>
      <c r="C224" s="6">
        <f t="shared" si="34"/>
        <v>0</v>
      </c>
      <c r="D224" s="6">
        <f t="shared" si="35"/>
        <v>0</v>
      </c>
      <c r="E224" s="6">
        <f t="shared" si="36"/>
        <v>0</v>
      </c>
      <c r="F224" s="6">
        <f t="shared" si="37"/>
        <v>0</v>
      </c>
      <c r="G224" s="6">
        <f t="shared" si="38"/>
        <v>25</v>
      </c>
      <c r="H224" s="6">
        <f t="shared" si="39"/>
        <v>25</v>
      </c>
      <c r="I224" s="7">
        <f t="shared" si="40"/>
        <v>100</v>
      </c>
      <c r="J224" s="8">
        <f t="shared" si="41"/>
        <v>100</v>
      </c>
      <c r="K224" s="5">
        <f t="shared" si="42"/>
        <v>2.75</v>
      </c>
      <c r="L224" s="5">
        <f t="shared" si="43"/>
        <v>22.35</v>
      </c>
      <c r="M224" s="4"/>
      <c r="N224" s="11">
        <v>1.8580000000000001</v>
      </c>
      <c r="O224" s="11">
        <v>0.31180000000000002</v>
      </c>
      <c r="P224" s="11">
        <v>1.538</v>
      </c>
      <c r="Q224" s="11">
        <v>2.5459999999999998</v>
      </c>
      <c r="R224" s="11">
        <v>22.35</v>
      </c>
      <c r="S224" s="11">
        <v>3.7610000000000001</v>
      </c>
      <c r="T224" s="11">
        <v>7.0730000000000004</v>
      </c>
      <c r="U224" s="11">
        <v>4.12</v>
      </c>
      <c r="V224" s="11">
        <v>0.96340000000000003</v>
      </c>
      <c r="W224" s="11">
        <v>2.75</v>
      </c>
      <c r="X224" s="11">
        <v>4.5250000000000004</v>
      </c>
      <c r="Y224" s="11">
        <v>6.7030000000000003</v>
      </c>
      <c r="Z224" s="11">
        <v>1.4039999999999999</v>
      </c>
      <c r="AA224" s="11">
        <v>1.927</v>
      </c>
      <c r="AB224" s="11">
        <v>5.5039999999999996</v>
      </c>
      <c r="AC224" s="11">
        <v>11.37</v>
      </c>
      <c r="AD224" s="11">
        <v>1.8480000000000001</v>
      </c>
      <c r="AE224" s="11">
        <v>2.625</v>
      </c>
      <c r="AF224" s="11">
        <v>4.7160000000000002</v>
      </c>
      <c r="AG224" s="11">
        <v>10.46</v>
      </c>
      <c r="AH224" s="11">
        <v>0.54630000000000001</v>
      </c>
      <c r="AI224" s="11">
        <v>5.2629999999999999</v>
      </c>
      <c r="AJ224" s="11">
        <v>1.4319999999999999</v>
      </c>
      <c r="AK224" s="11">
        <v>3.6629999999999998</v>
      </c>
      <c r="AL224" s="11">
        <v>1.865</v>
      </c>
    </row>
    <row r="225" spans="1:38" s="11" customFormat="1" x14ac:dyDescent="0.25">
      <c r="A225" s="13" t="s">
        <v>266</v>
      </c>
      <c r="B225" s="6">
        <f t="shared" si="33"/>
        <v>25</v>
      </c>
      <c r="C225" s="6">
        <f t="shared" si="34"/>
        <v>0</v>
      </c>
      <c r="D225" s="6">
        <f t="shared" si="35"/>
        <v>0</v>
      </c>
      <c r="E225" s="6">
        <f t="shared" si="36"/>
        <v>0</v>
      </c>
      <c r="F225" s="6">
        <f t="shared" si="37"/>
        <v>0</v>
      </c>
      <c r="G225" s="6">
        <f t="shared" si="38"/>
        <v>25</v>
      </c>
      <c r="H225" s="6">
        <f t="shared" si="39"/>
        <v>25</v>
      </c>
      <c r="I225" s="7">
        <f t="shared" si="40"/>
        <v>100</v>
      </c>
      <c r="J225" s="8">
        <f t="shared" si="41"/>
        <v>100</v>
      </c>
      <c r="K225" s="5">
        <f t="shared" si="42"/>
        <v>23.98</v>
      </c>
      <c r="L225" s="5">
        <f t="shared" si="43"/>
        <v>128.1</v>
      </c>
      <c r="M225" s="4"/>
      <c r="N225" s="11">
        <v>25.42</v>
      </c>
      <c r="O225" s="11">
        <v>34.25</v>
      </c>
      <c r="P225" s="11">
        <v>36.520000000000003</v>
      </c>
      <c r="Q225" s="11">
        <v>30.55</v>
      </c>
      <c r="R225" s="11">
        <v>10.27</v>
      </c>
      <c r="S225" s="11">
        <v>28.11</v>
      </c>
      <c r="T225" s="11">
        <v>4.3319999999999999</v>
      </c>
      <c r="U225" s="11">
        <v>31.79</v>
      </c>
      <c r="V225" s="11">
        <v>7.0579999999999998</v>
      </c>
      <c r="W225" s="11">
        <v>13.68</v>
      </c>
      <c r="X225" s="11">
        <v>64.56</v>
      </c>
      <c r="Y225" s="11">
        <v>8.7110000000000003</v>
      </c>
      <c r="Z225" s="11">
        <v>2.125</v>
      </c>
      <c r="AA225" s="11">
        <v>63.48</v>
      </c>
      <c r="AB225" s="11">
        <v>9.74</v>
      </c>
      <c r="AC225" s="11">
        <v>21.78</v>
      </c>
      <c r="AD225" s="11">
        <v>23.52</v>
      </c>
      <c r="AE225" s="11">
        <v>27.75</v>
      </c>
      <c r="AF225" s="11">
        <v>8.4450000000000003</v>
      </c>
      <c r="AG225" s="11">
        <v>23.98</v>
      </c>
      <c r="AH225" s="11">
        <v>128.1</v>
      </c>
      <c r="AI225" s="11">
        <v>18</v>
      </c>
      <c r="AJ225" s="11">
        <v>29.56</v>
      </c>
      <c r="AK225" s="11">
        <v>82.13</v>
      </c>
      <c r="AL225" s="11">
        <v>5.4</v>
      </c>
    </row>
    <row r="226" spans="1:38" s="11" customFormat="1" x14ac:dyDescent="0.25">
      <c r="A226" s="13" t="s">
        <v>267</v>
      </c>
      <c r="B226" s="6">
        <f t="shared" si="33"/>
        <v>25</v>
      </c>
      <c r="C226" s="6">
        <f t="shared" si="34"/>
        <v>0</v>
      </c>
      <c r="D226" s="6">
        <f t="shared" si="35"/>
        <v>0</v>
      </c>
      <c r="E226" s="6">
        <f t="shared" si="36"/>
        <v>0</v>
      </c>
      <c r="F226" s="6">
        <f t="shared" si="37"/>
        <v>0</v>
      </c>
      <c r="G226" s="6">
        <f t="shared" si="38"/>
        <v>25</v>
      </c>
      <c r="H226" s="6">
        <f t="shared" si="39"/>
        <v>25</v>
      </c>
      <c r="I226" s="7">
        <f t="shared" si="40"/>
        <v>100</v>
      </c>
      <c r="J226" s="8">
        <f t="shared" si="41"/>
        <v>100</v>
      </c>
      <c r="K226" s="5">
        <f t="shared" si="42"/>
        <v>176.8</v>
      </c>
      <c r="L226" s="5">
        <f t="shared" si="43"/>
        <v>1014</v>
      </c>
      <c r="M226" s="4"/>
      <c r="N226" s="11">
        <v>340.7</v>
      </c>
      <c r="O226" s="11">
        <v>381.40000000000003</v>
      </c>
      <c r="P226" s="11">
        <v>327.40000000000003</v>
      </c>
      <c r="Q226" s="11">
        <v>176.8</v>
      </c>
      <c r="R226" s="11">
        <v>86.9</v>
      </c>
      <c r="S226" s="11">
        <v>215</v>
      </c>
      <c r="T226" s="11">
        <v>44.3</v>
      </c>
      <c r="U226" s="11">
        <v>226.70000000000002</v>
      </c>
      <c r="V226" s="11">
        <v>19.7</v>
      </c>
      <c r="W226" s="11">
        <v>27.799999999999997</v>
      </c>
      <c r="X226" s="11">
        <v>739.19999999999993</v>
      </c>
      <c r="Y226" s="11">
        <v>125.5</v>
      </c>
      <c r="Z226" s="11">
        <v>53.699999999999996</v>
      </c>
      <c r="AA226" s="11">
        <v>114.9</v>
      </c>
      <c r="AB226" s="11">
        <v>96.9</v>
      </c>
      <c r="AC226" s="11">
        <v>273.3</v>
      </c>
      <c r="AD226" s="11">
        <v>299</v>
      </c>
      <c r="AE226" s="11">
        <v>63</v>
      </c>
      <c r="AF226" s="11">
        <v>37.6</v>
      </c>
      <c r="AG226" s="11">
        <v>409.8</v>
      </c>
      <c r="AH226" s="11">
        <v>1010.9999999999999</v>
      </c>
      <c r="AI226" s="11">
        <v>107</v>
      </c>
      <c r="AJ226" s="11">
        <v>301.89999999999998</v>
      </c>
      <c r="AK226" s="11">
        <v>1014</v>
      </c>
      <c r="AL226" s="11">
        <v>19.5</v>
      </c>
    </row>
    <row r="227" spans="1:38" s="11" customFormat="1" x14ac:dyDescent="0.25">
      <c r="A227" s="13" t="s">
        <v>268</v>
      </c>
      <c r="B227" s="6">
        <f t="shared" si="33"/>
        <v>21</v>
      </c>
      <c r="C227" s="6">
        <f t="shared" si="34"/>
        <v>0</v>
      </c>
      <c r="D227" s="6">
        <f t="shared" si="35"/>
        <v>0</v>
      </c>
      <c r="E227" s="6">
        <f t="shared" si="36"/>
        <v>0</v>
      </c>
      <c r="F227" s="6">
        <f t="shared" si="37"/>
        <v>2</v>
      </c>
      <c r="G227" s="6">
        <f t="shared" si="38"/>
        <v>23</v>
      </c>
      <c r="H227" s="6">
        <f t="shared" si="39"/>
        <v>24</v>
      </c>
      <c r="I227" s="7">
        <f t="shared" si="40"/>
        <v>95.833333333333343</v>
      </c>
      <c r="J227" s="8">
        <f t="shared" si="41"/>
        <v>87.5</v>
      </c>
      <c r="K227" s="5">
        <f t="shared" si="42"/>
        <v>20.575600000000001</v>
      </c>
      <c r="L227" s="5">
        <f t="shared" si="43"/>
        <v>234.11920000000001</v>
      </c>
      <c r="M227" s="4"/>
      <c r="N227" s="11">
        <v>54.835000000000001</v>
      </c>
      <c r="O227" s="11">
        <v>65.227500000000006</v>
      </c>
      <c r="P227" s="11">
        <v>62.9131</v>
      </c>
      <c r="Q227" s="11">
        <v>43.938299999999998</v>
      </c>
      <c r="R227" s="11">
        <v>4.7164999999999999</v>
      </c>
      <c r="S227" s="11">
        <v>59.13</v>
      </c>
      <c r="T227" s="11">
        <v>3.8559000000000001</v>
      </c>
      <c r="U227" s="11">
        <v>14.575799999999999</v>
      </c>
      <c r="V227" s="11">
        <v>5.55</v>
      </c>
      <c r="W227" s="11">
        <v>20.575600000000001</v>
      </c>
      <c r="X227" s="11">
        <v>234.11920000000001</v>
      </c>
      <c r="Y227" s="11">
        <v>35.89</v>
      </c>
      <c r="Z227" s="11">
        <v>6.4410999999999996</v>
      </c>
      <c r="AA227" s="11">
        <v>10.0817</v>
      </c>
      <c r="AB227" s="11">
        <v>12.478300000000001</v>
      </c>
      <c r="AC227" s="11">
        <v>6.2535999999999996</v>
      </c>
      <c r="AD227" s="11">
        <v>63.873199999999997</v>
      </c>
      <c r="AE227" s="11">
        <v>23.547000000000001</v>
      </c>
      <c r="AF227" s="11">
        <v>4.8361000000000001</v>
      </c>
      <c r="AG227" s="11" t="s">
        <v>4</v>
      </c>
      <c r="AH227" s="11" t="s">
        <v>4</v>
      </c>
      <c r="AI227" s="11">
        <v>18.210599999999999</v>
      </c>
      <c r="AJ227" s="11">
        <v>64.606200000000001</v>
      </c>
      <c r="AK227" s="11" t="s">
        <v>36</v>
      </c>
    </row>
    <row r="228" spans="1:38" s="11" customFormat="1" x14ac:dyDescent="0.25">
      <c r="A228" s="13" t="s">
        <v>269</v>
      </c>
      <c r="B228" s="6">
        <f t="shared" si="33"/>
        <v>25</v>
      </c>
      <c r="C228" s="6">
        <f t="shared" si="34"/>
        <v>0</v>
      </c>
      <c r="D228" s="6">
        <f t="shared" si="35"/>
        <v>0</v>
      </c>
      <c r="E228" s="6">
        <f t="shared" si="36"/>
        <v>0</v>
      </c>
      <c r="F228" s="6">
        <f t="shared" si="37"/>
        <v>0</v>
      </c>
      <c r="G228" s="6">
        <f t="shared" si="38"/>
        <v>25</v>
      </c>
      <c r="H228" s="6">
        <f t="shared" si="39"/>
        <v>25</v>
      </c>
      <c r="I228" s="7">
        <f t="shared" si="40"/>
        <v>100</v>
      </c>
      <c r="J228" s="8">
        <f t="shared" si="41"/>
        <v>100</v>
      </c>
      <c r="K228" s="5">
        <f t="shared" si="42"/>
        <v>13.33</v>
      </c>
      <c r="L228" s="5">
        <f t="shared" si="43"/>
        <v>82.72</v>
      </c>
      <c r="M228" s="4"/>
      <c r="N228" s="11">
        <v>18.309999999999999</v>
      </c>
      <c r="O228" s="11">
        <v>34.25</v>
      </c>
      <c r="P228" s="11">
        <v>31.66</v>
      </c>
      <c r="Q228" s="11">
        <v>14.72</v>
      </c>
      <c r="R228" s="11">
        <v>1.413</v>
      </c>
      <c r="S228" s="11">
        <v>18.79</v>
      </c>
      <c r="T228" s="11">
        <v>1.2350000000000001</v>
      </c>
      <c r="U228" s="11">
        <v>24.51</v>
      </c>
      <c r="V228" s="11">
        <v>1.9950000000000001</v>
      </c>
      <c r="W228" s="11">
        <v>6.5880000000000001</v>
      </c>
      <c r="X228" s="11">
        <v>79.97</v>
      </c>
      <c r="Y228" s="11">
        <v>11.81</v>
      </c>
      <c r="Z228" s="11">
        <v>2.15</v>
      </c>
      <c r="AA228" s="11">
        <v>3.7440000000000002</v>
      </c>
      <c r="AB228" s="11">
        <v>4.5140000000000002</v>
      </c>
      <c r="AC228" s="11">
        <v>13.33</v>
      </c>
      <c r="AD228" s="11">
        <v>27.95</v>
      </c>
      <c r="AE228" s="11">
        <v>8.42</v>
      </c>
      <c r="AF228" s="11">
        <v>1.742</v>
      </c>
      <c r="AG228" s="11">
        <v>74.73</v>
      </c>
      <c r="AH228" s="11">
        <v>82.72</v>
      </c>
      <c r="AI228" s="11">
        <v>5.758</v>
      </c>
      <c r="AJ228" s="11">
        <v>19.41</v>
      </c>
      <c r="AK228" s="11">
        <v>75.489999999999995</v>
      </c>
      <c r="AL228" s="11">
        <v>2.9089999999999998</v>
      </c>
    </row>
    <row r="229" spans="1:38" s="11" customFormat="1" x14ac:dyDescent="0.25">
      <c r="A229" s="13" t="s">
        <v>270</v>
      </c>
      <c r="B229" s="6">
        <f t="shared" si="33"/>
        <v>0</v>
      </c>
      <c r="C229" s="6">
        <f t="shared" si="34"/>
        <v>0</v>
      </c>
      <c r="D229" s="6">
        <f t="shared" si="35"/>
        <v>0</v>
      </c>
      <c r="E229" s="6">
        <f t="shared" si="36"/>
        <v>0</v>
      </c>
      <c r="F229" s="6">
        <f t="shared" si="37"/>
        <v>0</v>
      </c>
      <c r="G229" s="6">
        <f t="shared" si="38"/>
        <v>0</v>
      </c>
      <c r="H229" s="6">
        <f t="shared" si="39"/>
        <v>19</v>
      </c>
      <c r="I229" s="7">
        <f t="shared" si="40"/>
        <v>0</v>
      </c>
      <c r="J229" s="8">
        <f t="shared" si="41"/>
        <v>0</v>
      </c>
      <c r="K229" s="5" t="s">
        <v>36</v>
      </c>
      <c r="L229" s="5" t="s">
        <v>36</v>
      </c>
      <c r="M229" s="4"/>
      <c r="R229" s="11" t="s">
        <v>36</v>
      </c>
      <c r="T229" s="11" t="s">
        <v>36</v>
      </c>
      <c r="U229" s="11" t="s">
        <v>36</v>
      </c>
      <c r="V229" s="11" t="s">
        <v>36</v>
      </c>
      <c r="W229" s="11" t="s">
        <v>36</v>
      </c>
      <c r="X229" s="11" t="s">
        <v>36</v>
      </c>
      <c r="Y229" s="11" t="s">
        <v>36</v>
      </c>
      <c r="Z229" s="11" t="s">
        <v>36</v>
      </c>
      <c r="AA229" s="11" t="s">
        <v>36</v>
      </c>
      <c r="AB229" s="11" t="s">
        <v>36</v>
      </c>
      <c r="AC229" s="11" t="s">
        <v>36</v>
      </c>
      <c r="AD229" s="11" t="s">
        <v>36</v>
      </c>
      <c r="AE229" s="11" t="s">
        <v>36</v>
      </c>
      <c r="AF229" s="11" t="s">
        <v>36</v>
      </c>
      <c r="AG229" s="11" t="s">
        <v>36</v>
      </c>
      <c r="AI229" s="11" t="s">
        <v>36</v>
      </c>
      <c r="AJ229" s="11" t="s">
        <v>36</v>
      </c>
      <c r="AK229" s="11" t="s">
        <v>36</v>
      </c>
      <c r="AL229" s="11" t="s">
        <v>36</v>
      </c>
    </row>
    <row r="230" spans="1:38" s="11" customFormat="1" x14ac:dyDescent="0.25">
      <c r="A230" s="13" t="s">
        <v>271</v>
      </c>
      <c r="B230" s="6">
        <f t="shared" si="33"/>
        <v>10</v>
      </c>
      <c r="C230" s="6">
        <f t="shared" si="34"/>
        <v>0</v>
      </c>
      <c r="D230" s="6">
        <f t="shared" si="35"/>
        <v>0</v>
      </c>
      <c r="E230" s="6">
        <f t="shared" si="36"/>
        <v>0</v>
      </c>
      <c r="F230" s="6">
        <f t="shared" si="37"/>
        <v>0</v>
      </c>
      <c r="G230" s="6">
        <f t="shared" si="38"/>
        <v>10</v>
      </c>
      <c r="H230" s="6">
        <f t="shared" si="39"/>
        <v>25</v>
      </c>
      <c r="I230" s="7">
        <f t="shared" si="40"/>
        <v>40</v>
      </c>
      <c r="J230" s="8">
        <f t="shared" si="41"/>
        <v>40</v>
      </c>
      <c r="K230" s="5">
        <f t="shared" si="42"/>
        <v>3.55</v>
      </c>
      <c r="L230" s="5">
        <f t="shared" si="43"/>
        <v>17.399999999999999</v>
      </c>
      <c r="M230" s="4"/>
      <c r="N230" s="11" t="s">
        <v>36</v>
      </c>
      <c r="O230" s="11" t="s">
        <v>36</v>
      </c>
      <c r="P230" s="11" t="s">
        <v>36</v>
      </c>
      <c r="Q230" s="11" t="s">
        <v>36</v>
      </c>
      <c r="R230" s="11">
        <v>10.4</v>
      </c>
      <c r="S230" s="11" t="s">
        <v>36</v>
      </c>
      <c r="T230" s="11" t="s">
        <v>36</v>
      </c>
      <c r="U230" s="11">
        <v>12.4</v>
      </c>
      <c r="V230" s="11">
        <v>3.4</v>
      </c>
      <c r="W230" s="11" t="s">
        <v>36</v>
      </c>
      <c r="X230" s="11">
        <v>1.4</v>
      </c>
      <c r="Y230" s="11" t="s">
        <v>36</v>
      </c>
      <c r="Z230" s="11">
        <v>2</v>
      </c>
      <c r="AA230" s="11">
        <v>3.7</v>
      </c>
      <c r="AB230" s="11">
        <v>2.8</v>
      </c>
      <c r="AC230" s="11" t="s">
        <v>36</v>
      </c>
      <c r="AD230" s="11">
        <v>2.6</v>
      </c>
      <c r="AE230" s="11" t="s">
        <v>36</v>
      </c>
      <c r="AF230" s="11" t="s">
        <v>36</v>
      </c>
      <c r="AG230" s="11">
        <v>17.399999999999999</v>
      </c>
      <c r="AH230" s="11" t="s">
        <v>36</v>
      </c>
      <c r="AI230" s="11" t="s">
        <v>36</v>
      </c>
      <c r="AJ230" s="11" t="s">
        <v>36</v>
      </c>
      <c r="AK230" s="11">
        <v>11.4</v>
      </c>
      <c r="AL230" s="11" t="s">
        <v>36</v>
      </c>
    </row>
    <row r="231" spans="1:38" s="11" customFormat="1" x14ac:dyDescent="0.25">
      <c r="A231" s="13" t="s">
        <v>272</v>
      </c>
      <c r="B231" s="6">
        <f t="shared" si="33"/>
        <v>23</v>
      </c>
      <c r="C231" s="6">
        <f t="shared" si="34"/>
        <v>0</v>
      </c>
      <c r="D231" s="6">
        <f t="shared" si="35"/>
        <v>0</v>
      </c>
      <c r="E231" s="6">
        <f t="shared" si="36"/>
        <v>0</v>
      </c>
      <c r="F231" s="6">
        <f t="shared" si="37"/>
        <v>0</v>
      </c>
      <c r="G231" s="6">
        <f t="shared" si="38"/>
        <v>23</v>
      </c>
      <c r="H231" s="6">
        <f t="shared" si="39"/>
        <v>23</v>
      </c>
      <c r="I231" s="7">
        <f t="shared" si="40"/>
        <v>100</v>
      </c>
      <c r="J231" s="8">
        <f t="shared" si="41"/>
        <v>100</v>
      </c>
      <c r="K231" s="5">
        <f t="shared" si="42"/>
        <v>1.03</v>
      </c>
      <c r="L231" s="5">
        <f t="shared" si="43"/>
        <v>5.12</v>
      </c>
      <c r="M231" s="4"/>
      <c r="N231" s="11">
        <v>1.03</v>
      </c>
      <c r="P231" s="11">
        <v>1.04</v>
      </c>
      <c r="Q231" s="11">
        <v>3.69</v>
      </c>
      <c r="R231" s="11">
        <v>1.1100000000000001</v>
      </c>
      <c r="S231" s="11">
        <v>1.56</v>
      </c>
      <c r="T231" s="11">
        <v>0.75</v>
      </c>
      <c r="U231" s="11">
        <v>0.32</v>
      </c>
      <c r="V231" s="11">
        <v>0.24</v>
      </c>
      <c r="W231" s="11">
        <v>0.39</v>
      </c>
      <c r="X231" s="11">
        <v>0.52</v>
      </c>
      <c r="Y231" s="11">
        <v>5.12</v>
      </c>
      <c r="Z231" s="11">
        <v>0.98</v>
      </c>
      <c r="AA231" s="11">
        <v>1.05</v>
      </c>
      <c r="AB231" s="11">
        <v>1.38</v>
      </c>
      <c r="AC231" s="11">
        <v>0.15</v>
      </c>
      <c r="AD231" s="11">
        <v>1.1100000000000001</v>
      </c>
      <c r="AE231" s="11">
        <v>1.52</v>
      </c>
      <c r="AF231" s="11">
        <v>0.28999999999999998</v>
      </c>
      <c r="AG231" s="11">
        <v>0.57999999999999996</v>
      </c>
      <c r="AH231" s="11">
        <v>0.72</v>
      </c>
      <c r="AI231" s="11">
        <v>2.8</v>
      </c>
      <c r="AJ231" s="11">
        <v>2.36</v>
      </c>
      <c r="AK231" s="11">
        <v>0.88</v>
      </c>
    </row>
    <row r="232" spans="1:38" s="11" customFormat="1" x14ac:dyDescent="0.25">
      <c r="A232" s="13" t="s">
        <v>273</v>
      </c>
      <c r="B232" s="6">
        <f t="shared" si="33"/>
        <v>15</v>
      </c>
      <c r="C232" s="6">
        <f t="shared" si="34"/>
        <v>0</v>
      </c>
      <c r="D232" s="6">
        <f t="shared" si="35"/>
        <v>0</v>
      </c>
      <c r="E232" s="6">
        <f t="shared" si="36"/>
        <v>0</v>
      </c>
      <c r="F232" s="6">
        <f t="shared" si="37"/>
        <v>0</v>
      </c>
      <c r="G232" s="6">
        <f t="shared" si="38"/>
        <v>15</v>
      </c>
      <c r="H232" s="6">
        <f t="shared" si="39"/>
        <v>22</v>
      </c>
      <c r="I232" s="7">
        <f t="shared" si="40"/>
        <v>68.181818181818173</v>
      </c>
      <c r="J232" s="8">
        <f t="shared" si="41"/>
        <v>68.181818181818173</v>
      </c>
      <c r="K232" s="5">
        <f t="shared" si="42"/>
        <v>0.83</v>
      </c>
      <c r="L232" s="5">
        <f t="shared" si="43"/>
        <v>8.9200000000000017</v>
      </c>
      <c r="M232" s="4"/>
      <c r="N232" s="11">
        <v>0.83</v>
      </c>
      <c r="O232" s="11">
        <v>0.45</v>
      </c>
      <c r="P232" s="11">
        <v>0.08</v>
      </c>
      <c r="R232" s="11">
        <v>6.9999999999999993E-2</v>
      </c>
      <c r="T232" s="11" t="s">
        <v>36</v>
      </c>
      <c r="U232" s="11">
        <v>0.05</v>
      </c>
      <c r="V232" s="11" t="s">
        <v>36</v>
      </c>
      <c r="W232" s="11" t="s">
        <v>36</v>
      </c>
      <c r="X232" s="11">
        <v>4.87</v>
      </c>
      <c r="Y232" s="11">
        <v>2.9099999999999997</v>
      </c>
      <c r="Z232" s="11">
        <v>0.16</v>
      </c>
      <c r="AA232" s="11" t="s">
        <v>36</v>
      </c>
      <c r="AB232" s="11">
        <v>0.95</v>
      </c>
      <c r="AC232" s="11">
        <v>2.14</v>
      </c>
      <c r="AD232" s="11">
        <v>0.41</v>
      </c>
      <c r="AE232" s="11" t="s">
        <v>36</v>
      </c>
      <c r="AF232" s="11" t="s">
        <v>36</v>
      </c>
      <c r="AG232" s="11">
        <v>8.9200000000000017</v>
      </c>
      <c r="AI232" s="11">
        <v>0.08</v>
      </c>
      <c r="AJ232" s="11">
        <v>1.59</v>
      </c>
      <c r="AK232" s="11">
        <v>3.61</v>
      </c>
      <c r="AL232" s="11" t="s">
        <v>36</v>
      </c>
    </row>
    <row r="233" spans="1:38" s="11" customFormat="1" x14ac:dyDescent="0.25">
      <c r="A233" s="13" t="s">
        <v>274</v>
      </c>
      <c r="B233" s="6">
        <f t="shared" si="33"/>
        <v>11</v>
      </c>
      <c r="C233" s="6">
        <f t="shared" si="34"/>
        <v>0</v>
      </c>
      <c r="D233" s="6">
        <f t="shared" si="35"/>
        <v>0</v>
      </c>
      <c r="E233" s="6">
        <f t="shared" si="36"/>
        <v>0</v>
      </c>
      <c r="F233" s="6">
        <f t="shared" si="37"/>
        <v>0</v>
      </c>
      <c r="G233" s="6">
        <f t="shared" si="38"/>
        <v>11</v>
      </c>
      <c r="H233" s="6">
        <f t="shared" si="39"/>
        <v>25</v>
      </c>
      <c r="I233" s="7">
        <f t="shared" si="40"/>
        <v>44</v>
      </c>
      <c r="J233" s="8">
        <f t="shared" si="41"/>
        <v>44</v>
      </c>
      <c r="K233" s="5">
        <f t="shared" si="42"/>
        <v>2.2999999999999998</v>
      </c>
      <c r="L233" s="5">
        <f t="shared" si="43"/>
        <v>5.8</v>
      </c>
      <c r="M233" s="4"/>
      <c r="N233" s="11">
        <v>1.1000000000000001</v>
      </c>
      <c r="O233" s="11" t="s">
        <v>36</v>
      </c>
      <c r="P233" s="11" t="s">
        <v>36</v>
      </c>
      <c r="Q233" s="11" t="s">
        <v>36</v>
      </c>
      <c r="R233" s="11">
        <v>3.7</v>
      </c>
      <c r="S233" s="11">
        <v>2.2999999999999998</v>
      </c>
      <c r="T233" s="11">
        <v>2.2999999999999998</v>
      </c>
      <c r="U233" s="11" t="s">
        <v>36</v>
      </c>
      <c r="V233" s="11" t="s">
        <v>36</v>
      </c>
      <c r="W233" s="11" t="s">
        <v>36</v>
      </c>
      <c r="X233" s="11">
        <v>2.4</v>
      </c>
      <c r="Y233" s="11" t="s">
        <v>36</v>
      </c>
      <c r="Z233" s="11" t="s">
        <v>36</v>
      </c>
      <c r="AA233" s="11" t="s">
        <v>36</v>
      </c>
      <c r="AB233" s="11">
        <v>1.1000000000000001</v>
      </c>
      <c r="AC233" s="11">
        <v>4.8</v>
      </c>
      <c r="AD233" s="11" t="s">
        <v>36</v>
      </c>
      <c r="AE233" s="11">
        <v>1.1000000000000001</v>
      </c>
      <c r="AF233" s="11">
        <v>1.3</v>
      </c>
      <c r="AG233" s="11" t="s">
        <v>36</v>
      </c>
      <c r="AH233" s="11">
        <v>5.8</v>
      </c>
      <c r="AI233" s="11" t="s">
        <v>36</v>
      </c>
      <c r="AJ233" s="11" t="s">
        <v>36</v>
      </c>
      <c r="AK233" s="11">
        <v>1.2</v>
      </c>
      <c r="AL233" s="11" t="s">
        <v>36</v>
      </c>
    </row>
    <row r="234" spans="1:38" s="11" customFormat="1" x14ac:dyDescent="0.25">
      <c r="A234" s="13" t="s">
        <v>275</v>
      </c>
      <c r="B234" s="6">
        <f t="shared" si="33"/>
        <v>24</v>
      </c>
      <c r="C234" s="6">
        <f t="shared" si="34"/>
        <v>0</v>
      </c>
      <c r="D234" s="6">
        <f t="shared" si="35"/>
        <v>0</v>
      </c>
      <c r="E234" s="6">
        <f t="shared" si="36"/>
        <v>0</v>
      </c>
      <c r="F234" s="6">
        <f t="shared" si="37"/>
        <v>0</v>
      </c>
      <c r="G234" s="6">
        <f t="shared" si="38"/>
        <v>24</v>
      </c>
      <c r="H234" s="6">
        <f t="shared" si="39"/>
        <v>25</v>
      </c>
      <c r="I234" s="7">
        <f t="shared" si="40"/>
        <v>96</v>
      </c>
      <c r="J234" s="8">
        <f t="shared" si="41"/>
        <v>96</v>
      </c>
      <c r="K234" s="5">
        <f t="shared" si="42"/>
        <v>3.3</v>
      </c>
      <c r="L234" s="5">
        <f t="shared" si="43"/>
        <v>23</v>
      </c>
      <c r="M234" s="4"/>
      <c r="N234" s="11">
        <v>2.1</v>
      </c>
      <c r="O234" s="11">
        <v>2.2999999999999998</v>
      </c>
      <c r="P234" s="11">
        <v>6</v>
      </c>
      <c r="Q234" s="11">
        <v>4.1000000000000005</v>
      </c>
      <c r="R234" s="11">
        <v>5.7</v>
      </c>
      <c r="S234" s="11">
        <v>23</v>
      </c>
      <c r="T234" s="11">
        <v>1.3</v>
      </c>
      <c r="U234" s="11">
        <v>2</v>
      </c>
      <c r="V234" s="11">
        <v>0.6</v>
      </c>
      <c r="W234" s="11">
        <v>3.3</v>
      </c>
      <c r="X234" s="11">
        <v>2.4</v>
      </c>
      <c r="Y234" s="11">
        <v>4.2</v>
      </c>
      <c r="Z234" s="11">
        <v>1.4</v>
      </c>
      <c r="AA234" s="11">
        <v>11.799999999999999</v>
      </c>
      <c r="AB234" s="11">
        <v>0.7</v>
      </c>
      <c r="AC234" s="11" t="s">
        <v>36</v>
      </c>
      <c r="AD234" s="11">
        <v>3.8</v>
      </c>
      <c r="AE234" s="11">
        <v>6.4</v>
      </c>
      <c r="AF234" s="11">
        <v>3.9</v>
      </c>
      <c r="AG234" s="11">
        <v>1.6</v>
      </c>
      <c r="AH234" s="11">
        <v>0.7</v>
      </c>
      <c r="AI234" s="11">
        <v>3.3</v>
      </c>
      <c r="AJ234" s="11">
        <v>3.3</v>
      </c>
      <c r="AK234" s="11">
        <v>5.4</v>
      </c>
      <c r="AL234" s="11">
        <v>0.5</v>
      </c>
    </row>
    <row r="235" spans="1:38" s="11" customFormat="1" x14ac:dyDescent="0.25">
      <c r="A235" s="29" t="s">
        <v>276</v>
      </c>
      <c r="B235" s="6">
        <f t="shared" si="33"/>
        <v>12</v>
      </c>
      <c r="C235" s="6">
        <f t="shared" si="34"/>
        <v>0</v>
      </c>
      <c r="D235" s="6">
        <f t="shared" si="35"/>
        <v>0</v>
      </c>
      <c r="E235" s="6">
        <f t="shared" si="36"/>
        <v>0</v>
      </c>
      <c r="F235" s="6">
        <f t="shared" si="37"/>
        <v>0</v>
      </c>
      <c r="G235" s="6">
        <f t="shared" si="38"/>
        <v>12</v>
      </c>
      <c r="H235" s="6">
        <f t="shared" si="39"/>
        <v>25</v>
      </c>
      <c r="I235" s="7">
        <f t="shared" si="40"/>
        <v>48</v>
      </c>
      <c r="J235" s="8">
        <f t="shared" si="41"/>
        <v>48</v>
      </c>
      <c r="K235" s="5">
        <f t="shared" si="42"/>
        <v>10</v>
      </c>
      <c r="L235" s="5">
        <f t="shared" si="43"/>
        <v>30</v>
      </c>
      <c r="M235" s="4"/>
      <c r="N235" s="11" t="s">
        <v>36</v>
      </c>
      <c r="O235" s="11" t="s">
        <v>36</v>
      </c>
      <c r="P235" s="11">
        <v>20</v>
      </c>
      <c r="Q235" s="11">
        <v>10</v>
      </c>
      <c r="R235" s="11" t="s">
        <v>36</v>
      </c>
      <c r="S235" s="11">
        <v>10</v>
      </c>
      <c r="T235" s="11">
        <v>10</v>
      </c>
      <c r="U235" s="11" t="s">
        <v>36</v>
      </c>
      <c r="V235" s="11" t="s">
        <v>36</v>
      </c>
      <c r="W235" s="11" t="s">
        <v>36</v>
      </c>
      <c r="X235" s="11">
        <v>10</v>
      </c>
      <c r="Y235" s="11">
        <v>10</v>
      </c>
      <c r="Z235" s="11">
        <v>10</v>
      </c>
      <c r="AA235" s="11">
        <v>10</v>
      </c>
      <c r="AB235" s="11" t="s">
        <v>36</v>
      </c>
      <c r="AC235" s="11">
        <v>30</v>
      </c>
      <c r="AD235" s="11">
        <v>10</v>
      </c>
      <c r="AE235" s="11" t="s">
        <v>36</v>
      </c>
      <c r="AF235" s="11" t="s">
        <v>36</v>
      </c>
      <c r="AG235" s="11" t="s">
        <v>36</v>
      </c>
      <c r="AH235" s="11" t="s">
        <v>36</v>
      </c>
      <c r="AI235" s="11">
        <v>30</v>
      </c>
      <c r="AJ235" s="11">
        <v>10</v>
      </c>
      <c r="AK235" s="11" t="s">
        <v>36</v>
      </c>
      <c r="AL235" s="11" t="s">
        <v>36</v>
      </c>
    </row>
    <row r="236" spans="1:38" s="11" customFormat="1" x14ac:dyDescent="0.25">
      <c r="A236" s="29" t="s">
        <v>277</v>
      </c>
      <c r="B236" s="6">
        <f t="shared" si="33"/>
        <v>5</v>
      </c>
      <c r="C236" s="6">
        <f t="shared" si="34"/>
        <v>0</v>
      </c>
      <c r="D236" s="6">
        <f t="shared" si="35"/>
        <v>0</v>
      </c>
      <c r="E236" s="6">
        <f t="shared" si="36"/>
        <v>0</v>
      </c>
      <c r="F236" s="6">
        <f t="shared" si="37"/>
        <v>0</v>
      </c>
      <c r="G236" s="6">
        <f t="shared" si="38"/>
        <v>5</v>
      </c>
      <c r="H236" s="6">
        <f t="shared" si="39"/>
        <v>25</v>
      </c>
      <c r="I236" s="7">
        <f t="shared" si="40"/>
        <v>20</v>
      </c>
      <c r="J236" s="8">
        <f t="shared" si="41"/>
        <v>20</v>
      </c>
      <c r="K236" s="5">
        <f t="shared" si="42"/>
        <v>10</v>
      </c>
      <c r="L236" s="5">
        <f t="shared" si="43"/>
        <v>30</v>
      </c>
      <c r="M236" s="4"/>
      <c r="N236" s="11">
        <v>30</v>
      </c>
      <c r="O236" s="11" t="s">
        <v>36</v>
      </c>
      <c r="P236" s="11" t="s">
        <v>36</v>
      </c>
      <c r="Q236" s="11" t="s">
        <v>36</v>
      </c>
      <c r="R236" s="11" t="s">
        <v>36</v>
      </c>
      <c r="S236" s="11" t="s">
        <v>36</v>
      </c>
      <c r="T236" s="11" t="s">
        <v>36</v>
      </c>
      <c r="U236" s="11" t="s">
        <v>36</v>
      </c>
      <c r="V236" s="11" t="s">
        <v>36</v>
      </c>
      <c r="W236" s="11" t="s">
        <v>36</v>
      </c>
      <c r="X236" s="11" t="s">
        <v>36</v>
      </c>
      <c r="Y236" s="11" t="s">
        <v>36</v>
      </c>
      <c r="Z236" s="11">
        <v>10</v>
      </c>
      <c r="AA236" s="11" t="s">
        <v>36</v>
      </c>
      <c r="AB236" s="11" t="s">
        <v>36</v>
      </c>
      <c r="AC236" s="11">
        <v>10</v>
      </c>
      <c r="AD236" s="11" t="s">
        <v>36</v>
      </c>
      <c r="AE236" s="11" t="s">
        <v>36</v>
      </c>
      <c r="AF236" s="11" t="s">
        <v>36</v>
      </c>
      <c r="AG236" s="11" t="s">
        <v>36</v>
      </c>
      <c r="AH236" s="11" t="s">
        <v>36</v>
      </c>
      <c r="AI236" s="11">
        <v>10</v>
      </c>
      <c r="AJ236" s="11">
        <v>20</v>
      </c>
      <c r="AK236" s="11" t="s">
        <v>36</v>
      </c>
      <c r="AL236" s="11" t="s">
        <v>36</v>
      </c>
    </row>
    <row r="237" spans="1:38" s="11" customFormat="1" x14ac:dyDescent="0.25">
      <c r="A237" s="29" t="s">
        <v>278</v>
      </c>
      <c r="B237" s="6">
        <f t="shared" si="33"/>
        <v>7</v>
      </c>
      <c r="C237" s="6">
        <f t="shared" si="34"/>
        <v>0</v>
      </c>
      <c r="D237" s="6">
        <f t="shared" si="35"/>
        <v>0</v>
      </c>
      <c r="E237" s="6">
        <f t="shared" si="36"/>
        <v>0</v>
      </c>
      <c r="F237" s="6">
        <f t="shared" si="37"/>
        <v>0</v>
      </c>
      <c r="G237" s="6">
        <f t="shared" si="38"/>
        <v>7</v>
      </c>
      <c r="H237" s="6">
        <f t="shared" si="39"/>
        <v>25</v>
      </c>
      <c r="I237" s="7">
        <f t="shared" si="40"/>
        <v>28.000000000000004</v>
      </c>
      <c r="J237" s="8">
        <f t="shared" si="41"/>
        <v>28.000000000000004</v>
      </c>
      <c r="K237" s="5">
        <f t="shared" si="42"/>
        <v>250</v>
      </c>
      <c r="L237" s="5">
        <f t="shared" si="43"/>
        <v>4250</v>
      </c>
      <c r="M237" s="4"/>
      <c r="N237" s="11">
        <v>4250</v>
      </c>
      <c r="O237" s="11" t="s">
        <v>36</v>
      </c>
      <c r="P237" s="11" t="s">
        <v>36</v>
      </c>
      <c r="Q237" s="11" t="s">
        <v>36</v>
      </c>
      <c r="R237" s="11" t="s">
        <v>36</v>
      </c>
      <c r="S237" s="11">
        <v>250</v>
      </c>
      <c r="T237" s="11">
        <v>80</v>
      </c>
      <c r="U237" s="11" t="s">
        <v>36</v>
      </c>
      <c r="V237" s="11" t="s">
        <v>36</v>
      </c>
      <c r="W237" s="11" t="s">
        <v>36</v>
      </c>
      <c r="X237" s="11" t="s">
        <v>36</v>
      </c>
      <c r="Y237" s="11" t="s">
        <v>36</v>
      </c>
      <c r="Z237" s="11">
        <v>260</v>
      </c>
      <c r="AA237" s="11" t="s">
        <v>36</v>
      </c>
      <c r="AB237" s="11" t="s">
        <v>36</v>
      </c>
      <c r="AC237" s="11">
        <v>1100</v>
      </c>
      <c r="AD237" s="11" t="s">
        <v>36</v>
      </c>
      <c r="AE237" s="11" t="s">
        <v>36</v>
      </c>
      <c r="AF237" s="11" t="s">
        <v>36</v>
      </c>
      <c r="AG237" s="11" t="s">
        <v>36</v>
      </c>
      <c r="AH237" s="11">
        <v>60</v>
      </c>
      <c r="AI237" s="11">
        <v>240</v>
      </c>
      <c r="AJ237" s="11" t="s">
        <v>36</v>
      </c>
      <c r="AK237" s="11" t="s">
        <v>36</v>
      </c>
      <c r="AL237" s="11" t="s">
        <v>36</v>
      </c>
    </row>
    <row r="238" spans="1:38" s="10" customFormat="1" x14ac:dyDescent="0.25">
      <c r="A238" s="29" t="s">
        <v>279</v>
      </c>
      <c r="B238" s="6">
        <f t="shared" si="33"/>
        <v>6</v>
      </c>
      <c r="C238" s="6">
        <f t="shared" si="34"/>
        <v>0</v>
      </c>
      <c r="D238" s="6">
        <f t="shared" si="35"/>
        <v>0</v>
      </c>
      <c r="E238" s="6">
        <f t="shared" si="36"/>
        <v>0</v>
      </c>
      <c r="F238" s="6">
        <f t="shared" si="37"/>
        <v>0</v>
      </c>
      <c r="G238" s="6">
        <f t="shared" si="38"/>
        <v>6</v>
      </c>
      <c r="H238" s="6">
        <f t="shared" si="39"/>
        <v>23</v>
      </c>
      <c r="I238" s="7">
        <f t="shared" si="40"/>
        <v>26.086956521739129</v>
      </c>
      <c r="J238" s="8">
        <f t="shared" si="41"/>
        <v>26.086956521739129</v>
      </c>
      <c r="K238" s="5">
        <f t="shared" si="42"/>
        <v>2467.5</v>
      </c>
      <c r="L238" s="5">
        <f t="shared" si="43"/>
        <v>118625</v>
      </c>
      <c r="M238" s="4"/>
      <c r="N238" s="30" t="s">
        <v>36</v>
      </c>
      <c r="O238" s="30" t="s">
        <v>36</v>
      </c>
      <c r="P238" s="31"/>
      <c r="Q238" s="31">
        <v>4110</v>
      </c>
      <c r="R238" s="30" t="s">
        <v>36</v>
      </c>
      <c r="S238" s="31">
        <v>825</v>
      </c>
      <c r="T238" s="31" t="s">
        <v>36</v>
      </c>
      <c r="U238" s="30" t="s">
        <v>36</v>
      </c>
      <c r="V238" s="30" t="s">
        <v>36</v>
      </c>
      <c r="W238" s="30" t="s">
        <v>36</v>
      </c>
      <c r="X238" s="30"/>
      <c r="Y238" s="31" t="s">
        <v>36</v>
      </c>
      <c r="Z238" s="31" t="s">
        <v>36</v>
      </c>
      <c r="AA238" s="30" t="s">
        <v>36</v>
      </c>
      <c r="AB238" s="30" t="s">
        <v>36</v>
      </c>
      <c r="AC238" s="30" t="s">
        <v>36</v>
      </c>
      <c r="AD238" s="30" t="s">
        <v>36</v>
      </c>
      <c r="AE238" s="30" t="s">
        <v>36</v>
      </c>
      <c r="AF238" s="30">
        <v>118625</v>
      </c>
      <c r="AG238" s="30" t="s">
        <v>36</v>
      </c>
      <c r="AH238" s="30" t="s">
        <v>36</v>
      </c>
      <c r="AI238" s="30">
        <v>7968</v>
      </c>
      <c r="AJ238" s="31" t="s">
        <v>36</v>
      </c>
      <c r="AK238" s="30">
        <v>500</v>
      </c>
      <c r="AL238" s="30">
        <v>500</v>
      </c>
    </row>
    <row r="239" spans="1:38" s="10" customFormat="1" x14ac:dyDescent="0.25">
      <c r="A239" s="29" t="s">
        <v>280</v>
      </c>
      <c r="B239" s="6">
        <f t="shared" si="33"/>
        <v>6</v>
      </c>
      <c r="C239" s="6">
        <f t="shared" si="34"/>
        <v>0</v>
      </c>
      <c r="D239" s="6">
        <f t="shared" si="35"/>
        <v>0</v>
      </c>
      <c r="E239" s="6">
        <f t="shared" si="36"/>
        <v>0</v>
      </c>
      <c r="F239" s="6">
        <f t="shared" si="37"/>
        <v>0</v>
      </c>
      <c r="G239" s="6">
        <f t="shared" si="38"/>
        <v>6</v>
      </c>
      <c r="H239" s="6">
        <f t="shared" si="39"/>
        <v>25</v>
      </c>
      <c r="I239" s="7">
        <f t="shared" si="40"/>
        <v>24</v>
      </c>
      <c r="J239" s="8">
        <f t="shared" si="41"/>
        <v>24</v>
      </c>
      <c r="K239" s="5">
        <f t="shared" si="42"/>
        <v>6995.35</v>
      </c>
      <c r="L239" s="5">
        <f t="shared" si="43"/>
        <v>84596.2</v>
      </c>
      <c r="M239" s="4"/>
      <c r="N239" s="11" t="s">
        <v>36</v>
      </c>
      <c r="O239" s="11">
        <v>820.4</v>
      </c>
      <c r="P239" s="11" t="s">
        <v>36</v>
      </c>
      <c r="Q239" s="11" t="s">
        <v>36</v>
      </c>
      <c r="R239" s="11" t="s">
        <v>36</v>
      </c>
      <c r="S239" s="11">
        <v>8687.9</v>
      </c>
      <c r="T239" s="11" t="s">
        <v>36</v>
      </c>
      <c r="U239" s="11">
        <v>60</v>
      </c>
      <c r="V239" s="11" t="s">
        <v>36</v>
      </c>
      <c r="W239" s="11" t="s">
        <v>36</v>
      </c>
      <c r="X239" s="11" t="s">
        <v>36</v>
      </c>
      <c r="Y239" s="11" t="s">
        <v>36</v>
      </c>
      <c r="Z239" s="11" t="s">
        <v>36</v>
      </c>
      <c r="AA239" s="11" t="s">
        <v>36</v>
      </c>
      <c r="AB239" s="11" t="s">
        <v>36</v>
      </c>
      <c r="AC239" s="11" t="s">
        <v>36</v>
      </c>
      <c r="AD239" s="11" t="s">
        <v>36</v>
      </c>
      <c r="AE239" s="11" t="s">
        <v>36</v>
      </c>
      <c r="AF239" s="11">
        <v>5302.8</v>
      </c>
      <c r="AG239" s="11" t="s">
        <v>36</v>
      </c>
      <c r="AH239" s="11" t="s">
        <v>36</v>
      </c>
      <c r="AI239" s="11">
        <v>84596.2</v>
      </c>
      <c r="AJ239" s="11" t="s">
        <v>36</v>
      </c>
      <c r="AK239" s="11">
        <v>13809</v>
      </c>
      <c r="AL239" s="11" t="s">
        <v>36</v>
      </c>
    </row>
    <row r="240" spans="1:38" s="10" customFormat="1" x14ac:dyDescent="0.25">
      <c r="A240" s="29" t="s">
        <v>281</v>
      </c>
      <c r="B240" s="6">
        <f t="shared" si="33"/>
        <v>0</v>
      </c>
      <c r="C240" s="6">
        <f t="shared" si="34"/>
        <v>0</v>
      </c>
      <c r="D240" s="6">
        <f t="shared" si="35"/>
        <v>0</v>
      </c>
      <c r="E240" s="6">
        <f t="shared" si="36"/>
        <v>0</v>
      </c>
      <c r="F240" s="6">
        <f t="shared" si="37"/>
        <v>0</v>
      </c>
      <c r="G240" s="6">
        <f t="shared" si="38"/>
        <v>0</v>
      </c>
      <c r="H240" s="6">
        <f t="shared" si="39"/>
        <v>25</v>
      </c>
      <c r="I240" s="7">
        <f t="shared" si="40"/>
        <v>0</v>
      </c>
      <c r="J240" s="8">
        <f t="shared" si="41"/>
        <v>0</v>
      </c>
      <c r="K240" s="5" t="s">
        <v>36</v>
      </c>
      <c r="L240" s="5" t="s">
        <v>36</v>
      </c>
      <c r="M240" s="4"/>
      <c r="N240" s="11" t="s">
        <v>36</v>
      </c>
      <c r="O240" s="11" t="s">
        <v>36</v>
      </c>
      <c r="P240" s="11" t="s">
        <v>36</v>
      </c>
      <c r="Q240" s="11" t="s">
        <v>36</v>
      </c>
      <c r="R240" s="11" t="s">
        <v>36</v>
      </c>
      <c r="S240" s="11" t="s">
        <v>36</v>
      </c>
      <c r="T240" s="11" t="s">
        <v>36</v>
      </c>
      <c r="U240" s="11" t="s">
        <v>36</v>
      </c>
      <c r="V240" s="11" t="s">
        <v>36</v>
      </c>
      <c r="W240" s="11" t="s">
        <v>36</v>
      </c>
      <c r="X240" s="11" t="s">
        <v>36</v>
      </c>
      <c r="Y240" s="11" t="s">
        <v>36</v>
      </c>
      <c r="Z240" s="11" t="s">
        <v>36</v>
      </c>
      <c r="AA240" s="11" t="s">
        <v>36</v>
      </c>
      <c r="AB240" s="11" t="s">
        <v>36</v>
      </c>
      <c r="AC240" s="11" t="s">
        <v>36</v>
      </c>
      <c r="AD240" s="11" t="s">
        <v>36</v>
      </c>
      <c r="AE240" s="11" t="s">
        <v>36</v>
      </c>
      <c r="AF240" s="11" t="s">
        <v>36</v>
      </c>
      <c r="AG240" s="11" t="s">
        <v>36</v>
      </c>
      <c r="AH240" s="11" t="s">
        <v>36</v>
      </c>
      <c r="AI240" s="11" t="s">
        <v>36</v>
      </c>
      <c r="AJ240" s="11" t="s">
        <v>36</v>
      </c>
      <c r="AK240" s="11" t="s">
        <v>36</v>
      </c>
      <c r="AL240" s="11" t="s">
        <v>36</v>
      </c>
    </row>
    <row r="241" spans="1:38" s="10" customFormat="1" x14ac:dyDescent="0.25">
      <c r="A241" s="29" t="s">
        <v>282</v>
      </c>
      <c r="B241" s="6">
        <f t="shared" si="33"/>
        <v>6</v>
      </c>
      <c r="C241" s="6">
        <f t="shared" si="34"/>
        <v>0</v>
      </c>
      <c r="D241" s="6">
        <f t="shared" si="35"/>
        <v>0</v>
      </c>
      <c r="E241" s="6">
        <f t="shared" si="36"/>
        <v>0</v>
      </c>
      <c r="F241" s="6">
        <f t="shared" si="37"/>
        <v>0</v>
      </c>
      <c r="G241" s="6">
        <f t="shared" si="38"/>
        <v>6</v>
      </c>
      <c r="H241" s="6">
        <f t="shared" si="39"/>
        <v>25</v>
      </c>
      <c r="I241" s="7">
        <f t="shared" si="40"/>
        <v>24</v>
      </c>
      <c r="J241" s="8">
        <f t="shared" si="41"/>
        <v>24</v>
      </c>
      <c r="K241" s="5">
        <f t="shared" si="42"/>
        <v>1697.8500000000001</v>
      </c>
      <c r="L241" s="5">
        <f t="shared" si="43"/>
        <v>5366.6</v>
      </c>
      <c r="M241" s="4"/>
      <c r="N241" s="11">
        <v>718</v>
      </c>
      <c r="O241" s="11">
        <v>2257.3000000000002</v>
      </c>
      <c r="P241" s="11" t="s">
        <v>36</v>
      </c>
      <c r="Q241" s="11" t="s">
        <v>36</v>
      </c>
      <c r="R241" s="11" t="s">
        <v>36</v>
      </c>
      <c r="S241" s="11" t="s">
        <v>36</v>
      </c>
      <c r="T241" s="11" t="s">
        <v>36</v>
      </c>
      <c r="U241" s="11" t="s">
        <v>36</v>
      </c>
      <c r="V241" s="11" t="s">
        <v>36</v>
      </c>
      <c r="W241" s="11" t="s">
        <v>36</v>
      </c>
      <c r="X241" s="11" t="s">
        <v>36</v>
      </c>
      <c r="Y241" s="11" t="s">
        <v>36</v>
      </c>
      <c r="Z241" s="11" t="s">
        <v>36</v>
      </c>
      <c r="AA241" s="11" t="s">
        <v>36</v>
      </c>
      <c r="AB241" s="11" t="s">
        <v>36</v>
      </c>
      <c r="AC241" s="11" t="s">
        <v>36</v>
      </c>
      <c r="AD241" s="11" t="s">
        <v>36</v>
      </c>
      <c r="AE241" s="11" t="s">
        <v>36</v>
      </c>
      <c r="AF241" s="11">
        <v>5366.6</v>
      </c>
      <c r="AG241" s="11" t="s">
        <v>36</v>
      </c>
      <c r="AH241" s="11" t="s">
        <v>36</v>
      </c>
      <c r="AI241" s="11">
        <v>1138.4000000000001</v>
      </c>
      <c r="AJ241" s="11">
        <v>2599.6999999999998</v>
      </c>
      <c r="AK241" s="11">
        <v>168.2</v>
      </c>
      <c r="AL241" s="11" t="s">
        <v>36</v>
      </c>
    </row>
    <row r="242" spans="1:38" s="10" customFormat="1" x14ac:dyDescent="0.25">
      <c r="A242" s="32" t="s">
        <v>283</v>
      </c>
      <c r="B242" s="6">
        <f t="shared" si="33"/>
        <v>7</v>
      </c>
      <c r="C242" s="6">
        <f t="shared" si="34"/>
        <v>0</v>
      </c>
      <c r="D242" s="6">
        <f t="shared" si="35"/>
        <v>0</v>
      </c>
      <c r="E242" s="6">
        <f t="shared" si="36"/>
        <v>0</v>
      </c>
      <c r="F242" s="6">
        <f t="shared" si="37"/>
        <v>2</v>
      </c>
      <c r="G242" s="6">
        <f t="shared" si="38"/>
        <v>9</v>
      </c>
      <c r="H242" s="6">
        <f t="shared" si="39"/>
        <v>25</v>
      </c>
      <c r="I242" s="7">
        <f t="shared" si="40"/>
        <v>36</v>
      </c>
      <c r="J242" s="8">
        <f t="shared" si="41"/>
        <v>28.000000000000004</v>
      </c>
      <c r="K242" s="5">
        <f t="shared" si="42"/>
        <v>320.10000000000002</v>
      </c>
      <c r="L242" s="5">
        <f t="shared" si="43"/>
        <v>5123</v>
      </c>
      <c r="M242" s="4"/>
      <c r="N242" s="10" t="s">
        <v>36</v>
      </c>
      <c r="O242" s="10" t="s">
        <v>36</v>
      </c>
      <c r="P242" s="14">
        <v>316.89999999999998</v>
      </c>
      <c r="Q242" s="14">
        <v>4760</v>
      </c>
      <c r="R242" s="10" t="s">
        <v>36</v>
      </c>
      <c r="S242" s="14">
        <v>230.4</v>
      </c>
      <c r="T242" s="14">
        <v>604.4</v>
      </c>
      <c r="U242" s="10" t="s">
        <v>36</v>
      </c>
      <c r="V242" s="10" t="s">
        <v>36</v>
      </c>
      <c r="W242" s="10" t="s">
        <v>36</v>
      </c>
      <c r="X242" s="10" t="s">
        <v>36</v>
      </c>
      <c r="Y242" s="10" t="s">
        <v>36</v>
      </c>
      <c r="Z242" s="10" t="s">
        <v>36</v>
      </c>
      <c r="AA242" s="10" t="s">
        <v>36</v>
      </c>
      <c r="AB242" s="10" t="s">
        <v>36</v>
      </c>
      <c r="AC242" s="10" t="s">
        <v>36</v>
      </c>
      <c r="AD242" s="10" t="s">
        <v>36</v>
      </c>
      <c r="AE242" s="10" t="s">
        <v>36</v>
      </c>
      <c r="AF242" s="14">
        <v>320.10000000000002</v>
      </c>
      <c r="AG242" s="14">
        <v>4.6829999999999998</v>
      </c>
      <c r="AH242" s="14">
        <v>5123</v>
      </c>
      <c r="AI242" s="10" t="s">
        <v>4</v>
      </c>
      <c r="AJ242" s="10" t="s">
        <v>4</v>
      </c>
      <c r="AK242" s="10" t="s">
        <v>36</v>
      </c>
      <c r="AL242" s="10" t="s">
        <v>36</v>
      </c>
    </row>
    <row r="243" spans="1:38" s="11" customFormat="1" x14ac:dyDescent="0.25">
      <c r="A243" s="32" t="s">
        <v>284</v>
      </c>
      <c r="B243" s="6">
        <f t="shared" si="33"/>
        <v>4</v>
      </c>
      <c r="C243" s="6">
        <f t="shared" si="34"/>
        <v>0</v>
      </c>
      <c r="D243" s="6">
        <f t="shared" si="35"/>
        <v>0</v>
      </c>
      <c r="E243" s="6">
        <f t="shared" si="36"/>
        <v>0</v>
      </c>
      <c r="F243" s="6">
        <f t="shared" si="37"/>
        <v>0</v>
      </c>
      <c r="G243" s="6">
        <f t="shared" si="38"/>
        <v>4</v>
      </c>
      <c r="H243" s="6">
        <f t="shared" si="39"/>
        <v>25</v>
      </c>
      <c r="I243" s="7">
        <f t="shared" si="40"/>
        <v>16</v>
      </c>
      <c r="J243" s="8">
        <f t="shared" si="41"/>
        <v>16</v>
      </c>
      <c r="K243" s="5">
        <f t="shared" si="42"/>
        <v>658.45</v>
      </c>
      <c r="L243" s="5">
        <f t="shared" si="43"/>
        <v>13130</v>
      </c>
      <c r="M243" s="4"/>
      <c r="N243" s="10" t="s">
        <v>36</v>
      </c>
      <c r="O243" s="10" t="s">
        <v>36</v>
      </c>
      <c r="P243" s="14">
        <v>371.4</v>
      </c>
      <c r="Q243" s="14">
        <v>945.5</v>
      </c>
      <c r="R243" s="10" t="s">
        <v>36</v>
      </c>
      <c r="S243" s="10" t="s">
        <v>36</v>
      </c>
      <c r="T243" s="10" t="s">
        <v>36</v>
      </c>
      <c r="U243" s="10" t="s">
        <v>36</v>
      </c>
      <c r="V243" s="10" t="s">
        <v>36</v>
      </c>
      <c r="W243" s="10" t="s">
        <v>36</v>
      </c>
      <c r="X243" s="10" t="s">
        <v>36</v>
      </c>
      <c r="Y243" s="10" t="s">
        <v>36</v>
      </c>
      <c r="Z243" s="10" t="s">
        <v>36</v>
      </c>
      <c r="AA243" s="10" t="s">
        <v>36</v>
      </c>
      <c r="AB243" s="10" t="s">
        <v>36</v>
      </c>
      <c r="AC243" s="10" t="s">
        <v>36</v>
      </c>
      <c r="AD243" s="10" t="s">
        <v>36</v>
      </c>
      <c r="AE243" s="10" t="s">
        <v>36</v>
      </c>
      <c r="AF243" s="10" t="s">
        <v>36</v>
      </c>
      <c r="AG243" s="14">
        <v>3.8180000000000001</v>
      </c>
      <c r="AH243" s="10" t="s">
        <v>36</v>
      </c>
      <c r="AI243" s="14">
        <v>13130</v>
      </c>
      <c r="AJ243" s="10" t="s">
        <v>36</v>
      </c>
      <c r="AK243" s="10" t="s">
        <v>36</v>
      </c>
      <c r="AL243" s="10" t="s">
        <v>36</v>
      </c>
    </row>
    <row r="244" spans="1:38" s="11" customFormat="1" x14ac:dyDescent="0.25">
      <c r="A244" s="32" t="s">
        <v>285</v>
      </c>
      <c r="B244" s="6">
        <f t="shared" si="33"/>
        <v>4</v>
      </c>
      <c r="C244" s="6">
        <f t="shared" si="34"/>
        <v>0</v>
      </c>
      <c r="D244" s="6">
        <f t="shared" si="35"/>
        <v>0</v>
      </c>
      <c r="E244" s="6">
        <f t="shared" si="36"/>
        <v>0</v>
      </c>
      <c r="F244" s="6">
        <f t="shared" si="37"/>
        <v>0</v>
      </c>
      <c r="G244" s="6">
        <f t="shared" si="38"/>
        <v>4</v>
      </c>
      <c r="H244" s="6">
        <f t="shared" si="39"/>
        <v>25</v>
      </c>
      <c r="I244" s="7">
        <f t="shared" si="40"/>
        <v>16</v>
      </c>
      <c r="J244" s="8">
        <f t="shared" si="41"/>
        <v>16</v>
      </c>
      <c r="K244" s="5">
        <f t="shared" si="42"/>
        <v>1215.5</v>
      </c>
      <c r="L244" s="5">
        <f t="shared" si="43"/>
        <v>5625</v>
      </c>
      <c r="M244" s="4"/>
      <c r="N244" s="10" t="s">
        <v>36</v>
      </c>
      <c r="O244" s="10" t="s">
        <v>36</v>
      </c>
      <c r="P244" s="14">
        <v>1373</v>
      </c>
      <c r="Q244" s="14">
        <v>5625</v>
      </c>
      <c r="R244" s="10" t="s">
        <v>36</v>
      </c>
      <c r="S244" s="10" t="s">
        <v>36</v>
      </c>
      <c r="T244" s="14">
        <v>1058</v>
      </c>
      <c r="U244" s="10" t="s">
        <v>36</v>
      </c>
      <c r="V244" s="10" t="s">
        <v>36</v>
      </c>
      <c r="W244" s="10" t="s">
        <v>36</v>
      </c>
      <c r="X244" s="10" t="s">
        <v>36</v>
      </c>
      <c r="Y244" s="10" t="s">
        <v>36</v>
      </c>
      <c r="Z244" s="10" t="s">
        <v>36</v>
      </c>
      <c r="AA244" s="10" t="s">
        <v>36</v>
      </c>
      <c r="AB244" s="10" t="s">
        <v>36</v>
      </c>
      <c r="AC244" s="10" t="s">
        <v>36</v>
      </c>
      <c r="AD244" s="10" t="s">
        <v>36</v>
      </c>
      <c r="AE244" s="10" t="s">
        <v>36</v>
      </c>
      <c r="AF244" s="10" t="s">
        <v>36</v>
      </c>
      <c r="AG244" s="14">
        <v>4.7119999999999997</v>
      </c>
      <c r="AH244" s="10" t="s">
        <v>36</v>
      </c>
      <c r="AI244" s="10" t="s">
        <v>36</v>
      </c>
      <c r="AJ244" s="10" t="s">
        <v>36</v>
      </c>
      <c r="AK244" s="10" t="s">
        <v>36</v>
      </c>
      <c r="AL244" s="10" t="s">
        <v>36</v>
      </c>
    </row>
    <row r="245" spans="1:38" s="11" customFormat="1" x14ac:dyDescent="0.25">
      <c r="A245" s="32" t="s">
        <v>286</v>
      </c>
      <c r="B245" s="6">
        <f t="shared" si="33"/>
        <v>9</v>
      </c>
      <c r="C245" s="6">
        <f t="shared" si="34"/>
        <v>0</v>
      </c>
      <c r="D245" s="6">
        <f t="shared" si="35"/>
        <v>0</v>
      </c>
      <c r="E245" s="6">
        <f t="shared" si="36"/>
        <v>0</v>
      </c>
      <c r="F245" s="6">
        <f t="shared" si="37"/>
        <v>0</v>
      </c>
      <c r="G245" s="6">
        <f t="shared" si="38"/>
        <v>9</v>
      </c>
      <c r="H245" s="6">
        <f t="shared" si="39"/>
        <v>25</v>
      </c>
      <c r="I245" s="7">
        <f t="shared" si="40"/>
        <v>36</v>
      </c>
      <c r="J245" s="8">
        <f t="shared" si="41"/>
        <v>36</v>
      </c>
      <c r="K245" s="5">
        <f t="shared" si="42"/>
        <v>471.2</v>
      </c>
      <c r="L245" s="5">
        <f t="shared" si="43"/>
        <v>3133</v>
      </c>
      <c r="M245" s="4"/>
      <c r="N245" s="10" t="s">
        <v>36</v>
      </c>
      <c r="O245" s="10" t="s">
        <v>36</v>
      </c>
      <c r="P245" s="14">
        <v>2468</v>
      </c>
      <c r="Q245" s="14">
        <v>2093</v>
      </c>
      <c r="R245" s="10">
        <v>94</v>
      </c>
      <c r="S245" s="10" t="s">
        <v>36</v>
      </c>
      <c r="T245" s="14">
        <v>471.2</v>
      </c>
      <c r="U245" s="10" t="s">
        <v>36</v>
      </c>
      <c r="V245" s="10" t="s">
        <v>36</v>
      </c>
      <c r="W245" s="10" t="s">
        <v>36</v>
      </c>
      <c r="X245" s="10" t="s">
        <v>36</v>
      </c>
      <c r="Y245" s="10" t="s">
        <v>36</v>
      </c>
      <c r="Z245" s="10" t="s">
        <v>36</v>
      </c>
      <c r="AA245" s="10" t="s">
        <v>36</v>
      </c>
      <c r="AB245" s="10" t="s">
        <v>36</v>
      </c>
      <c r="AC245" s="10" t="s">
        <v>36</v>
      </c>
      <c r="AD245" s="10" t="s">
        <v>36</v>
      </c>
      <c r="AE245" s="14">
        <v>185.8</v>
      </c>
      <c r="AF245" s="10" t="s">
        <v>36</v>
      </c>
      <c r="AG245" s="14">
        <v>5.6680000000000001</v>
      </c>
      <c r="AH245" s="10" t="s">
        <v>36</v>
      </c>
      <c r="AI245" s="14">
        <v>1821</v>
      </c>
      <c r="AJ245" s="14">
        <v>3133</v>
      </c>
      <c r="AK245" s="10" t="s">
        <v>36</v>
      </c>
      <c r="AL245" s="10">
        <v>69</v>
      </c>
    </row>
    <row r="246" spans="1:38" s="11" customFormat="1" x14ac:dyDescent="0.25">
      <c r="A246" s="32" t="s">
        <v>287</v>
      </c>
      <c r="B246" s="6">
        <f t="shared" si="33"/>
        <v>4</v>
      </c>
      <c r="C246" s="6">
        <f t="shared" si="34"/>
        <v>0</v>
      </c>
      <c r="D246" s="6">
        <f t="shared" si="35"/>
        <v>0</v>
      </c>
      <c r="E246" s="6">
        <f t="shared" si="36"/>
        <v>0</v>
      </c>
      <c r="F246" s="6">
        <f t="shared" si="37"/>
        <v>3</v>
      </c>
      <c r="G246" s="6">
        <f t="shared" si="38"/>
        <v>7</v>
      </c>
      <c r="H246" s="6">
        <f t="shared" si="39"/>
        <v>25</v>
      </c>
      <c r="I246" s="7">
        <f t="shared" si="40"/>
        <v>28.000000000000004</v>
      </c>
      <c r="J246" s="8">
        <f t="shared" si="41"/>
        <v>16</v>
      </c>
      <c r="K246" s="5">
        <f t="shared" si="42"/>
        <v>356.05</v>
      </c>
      <c r="L246" s="5">
        <f t="shared" si="43"/>
        <v>848.4</v>
      </c>
      <c r="M246" s="4"/>
      <c r="N246" s="10" t="s">
        <v>36</v>
      </c>
      <c r="O246" s="10" t="s">
        <v>36</v>
      </c>
      <c r="P246" s="14">
        <v>117.1</v>
      </c>
      <c r="Q246" s="14">
        <v>475</v>
      </c>
      <c r="R246" s="10" t="s">
        <v>36</v>
      </c>
      <c r="S246" s="14">
        <v>237.1</v>
      </c>
      <c r="T246" s="10" t="s">
        <v>4</v>
      </c>
      <c r="U246" s="10" t="s">
        <v>36</v>
      </c>
      <c r="V246" s="10" t="s">
        <v>36</v>
      </c>
      <c r="W246" s="10" t="s">
        <v>36</v>
      </c>
      <c r="X246" s="10" t="s">
        <v>36</v>
      </c>
      <c r="Y246" s="10" t="s">
        <v>36</v>
      </c>
      <c r="Z246" s="10" t="s">
        <v>36</v>
      </c>
      <c r="AA246" s="10" t="s">
        <v>36</v>
      </c>
      <c r="AB246" s="10" t="s">
        <v>36</v>
      </c>
      <c r="AC246" s="10" t="s">
        <v>36</v>
      </c>
      <c r="AD246" s="10" t="s">
        <v>36</v>
      </c>
      <c r="AE246" s="10" t="s">
        <v>36</v>
      </c>
      <c r="AF246" s="10" t="s">
        <v>36</v>
      </c>
      <c r="AG246" s="10" t="s">
        <v>4</v>
      </c>
      <c r="AH246" s="10" t="s">
        <v>36</v>
      </c>
      <c r="AI246" s="14">
        <v>848.4</v>
      </c>
      <c r="AJ246" s="10" t="s">
        <v>4</v>
      </c>
      <c r="AK246" s="10" t="s">
        <v>36</v>
      </c>
      <c r="AL246" s="10" t="s">
        <v>36</v>
      </c>
    </row>
    <row r="247" spans="1:38" s="11" customFormat="1" x14ac:dyDescent="0.25">
      <c r="A247" s="13" t="s">
        <v>288</v>
      </c>
      <c r="B247" s="6">
        <f t="shared" si="33"/>
        <v>6</v>
      </c>
      <c r="C247" s="6">
        <f t="shared" si="34"/>
        <v>0</v>
      </c>
      <c r="D247" s="6">
        <f t="shared" si="35"/>
        <v>0</v>
      </c>
      <c r="E247" s="6">
        <f t="shared" si="36"/>
        <v>0</v>
      </c>
      <c r="F247" s="6">
        <f t="shared" si="37"/>
        <v>0</v>
      </c>
      <c r="G247" s="6">
        <f t="shared" si="38"/>
        <v>6</v>
      </c>
      <c r="H247" s="6">
        <f t="shared" si="39"/>
        <v>23</v>
      </c>
      <c r="I247" s="7">
        <f t="shared" si="40"/>
        <v>26.086956521739129</v>
      </c>
      <c r="J247" s="8">
        <f t="shared" si="41"/>
        <v>26.086956521739129</v>
      </c>
      <c r="K247" s="5">
        <f t="shared" si="42"/>
        <v>0.755</v>
      </c>
      <c r="L247" s="5">
        <f t="shared" si="43"/>
        <v>1.1100000000000001</v>
      </c>
      <c r="M247" s="4"/>
      <c r="N247" s="11" t="s">
        <v>36</v>
      </c>
      <c r="P247" s="11" t="s">
        <v>36</v>
      </c>
      <c r="Q247" s="11">
        <v>0.3</v>
      </c>
      <c r="S247" s="11">
        <v>1.1100000000000001</v>
      </c>
      <c r="T247" s="11">
        <v>0.8</v>
      </c>
      <c r="U247" s="11" t="s">
        <v>36</v>
      </c>
      <c r="V247" s="11" t="s">
        <v>36</v>
      </c>
      <c r="W247" s="11" t="s">
        <v>36</v>
      </c>
      <c r="X247" s="11" t="s">
        <v>36</v>
      </c>
      <c r="Y247" s="11">
        <v>0.78</v>
      </c>
      <c r="Z247" s="11">
        <v>0.73</v>
      </c>
      <c r="AA247" s="11" t="s">
        <v>36</v>
      </c>
      <c r="AB247" s="11">
        <v>0.26</v>
      </c>
      <c r="AC247" s="11" t="s">
        <v>36</v>
      </c>
      <c r="AD247" s="11" t="s">
        <v>36</v>
      </c>
      <c r="AE247" s="11" t="s">
        <v>36</v>
      </c>
      <c r="AF247" s="11" t="s">
        <v>36</v>
      </c>
      <c r="AG247" s="11" t="s">
        <v>36</v>
      </c>
      <c r="AH247" s="11" t="s">
        <v>36</v>
      </c>
      <c r="AI247" s="11" t="s">
        <v>36</v>
      </c>
      <c r="AJ247" s="11" t="s">
        <v>36</v>
      </c>
      <c r="AK247" s="11" t="s">
        <v>36</v>
      </c>
      <c r="AL247" s="11" t="s">
        <v>36</v>
      </c>
    </row>
    <row r="248" spans="1:38" s="11" customFormat="1" x14ac:dyDescent="0.25">
      <c r="A248" s="13" t="s">
        <v>289</v>
      </c>
      <c r="B248" s="6">
        <f t="shared" si="33"/>
        <v>11</v>
      </c>
      <c r="C248" s="6">
        <f t="shared" si="34"/>
        <v>0</v>
      </c>
      <c r="D248" s="6">
        <f t="shared" si="35"/>
        <v>0</v>
      </c>
      <c r="E248" s="6">
        <f t="shared" si="36"/>
        <v>0</v>
      </c>
      <c r="F248" s="6">
        <f t="shared" si="37"/>
        <v>0</v>
      </c>
      <c r="G248" s="6">
        <f t="shared" si="38"/>
        <v>11</v>
      </c>
      <c r="H248" s="6">
        <f t="shared" si="39"/>
        <v>23</v>
      </c>
      <c r="I248" s="7">
        <f t="shared" si="40"/>
        <v>47.826086956521742</v>
      </c>
      <c r="J248" s="8">
        <f t="shared" si="41"/>
        <v>47.826086956521742</v>
      </c>
      <c r="K248" s="5">
        <f t="shared" si="42"/>
        <v>0.73</v>
      </c>
      <c r="L248" s="5">
        <f t="shared" si="43"/>
        <v>2.2200000000000002</v>
      </c>
      <c r="M248" s="4"/>
      <c r="N248" s="11">
        <v>0.04</v>
      </c>
      <c r="P248" s="11">
        <v>0.67</v>
      </c>
      <c r="Q248" s="11" t="s">
        <v>36</v>
      </c>
      <c r="S248" s="11">
        <v>2.2200000000000002</v>
      </c>
      <c r="T248" s="11">
        <v>1.8</v>
      </c>
      <c r="U248" s="11" t="s">
        <v>36</v>
      </c>
      <c r="V248" s="11" t="s">
        <v>36</v>
      </c>
      <c r="W248" s="11" t="s">
        <v>36</v>
      </c>
      <c r="X248" s="11">
        <v>0.79</v>
      </c>
      <c r="Y248" s="11">
        <v>0.78</v>
      </c>
      <c r="Z248" s="11">
        <v>0.73</v>
      </c>
      <c r="AA248" s="11" t="s">
        <v>36</v>
      </c>
      <c r="AB248" s="11">
        <v>0.52</v>
      </c>
      <c r="AC248" s="11">
        <v>0.95</v>
      </c>
      <c r="AD248" s="11" t="s">
        <v>36</v>
      </c>
      <c r="AE248" s="11" t="s">
        <v>36</v>
      </c>
      <c r="AF248" s="11" t="s">
        <v>36</v>
      </c>
      <c r="AG248" s="11" t="s">
        <v>36</v>
      </c>
      <c r="AH248" s="11" t="s">
        <v>36</v>
      </c>
      <c r="AI248" s="11">
        <v>0.09</v>
      </c>
      <c r="AJ248" s="11">
        <v>0.6</v>
      </c>
      <c r="AK248" s="11" t="s">
        <v>36</v>
      </c>
      <c r="AL248" s="11" t="s">
        <v>36</v>
      </c>
    </row>
    <row r="250" spans="1:38" x14ac:dyDescent="0.25">
      <c r="F250">
        <v>0</v>
      </c>
      <c r="G250" s="6">
        <f>COUNTIF(G2:G248,"=0")</f>
        <v>98</v>
      </c>
    </row>
    <row r="251" spans="1:38" x14ac:dyDescent="0.25">
      <c r="F251">
        <v>1</v>
      </c>
      <c r="G251" s="6">
        <f>COUNTIF($G$2:$G$248,"=1")</f>
        <v>23</v>
      </c>
    </row>
    <row r="252" spans="1:38" x14ac:dyDescent="0.25">
      <c r="F252">
        <v>2</v>
      </c>
      <c r="G252" s="6">
        <f>COUNTIF($G$2:$G$248,"=2")</f>
        <v>17</v>
      </c>
    </row>
    <row r="253" spans="1:38" x14ac:dyDescent="0.25">
      <c r="F253">
        <v>3</v>
      </c>
      <c r="G253" s="6">
        <f>COUNTIF($G$2:$G$248,"=3")</f>
        <v>10</v>
      </c>
    </row>
    <row r="254" spans="1:38" x14ac:dyDescent="0.25">
      <c r="F254">
        <v>4</v>
      </c>
      <c r="G254" s="6">
        <f>COUNTIF($G$2:$G$248,"=4")</f>
        <v>12</v>
      </c>
    </row>
    <row r="255" spans="1:38" x14ac:dyDescent="0.25">
      <c r="F255">
        <v>5</v>
      </c>
      <c r="G255" s="6">
        <f>COUNTIF($G$2:$G$248,"=5")</f>
        <v>9</v>
      </c>
    </row>
    <row r="256" spans="1:38" x14ac:dyDescent="0.25">
      <c r="F256">
        <v>6</v>
      </c>
      <c r="G256" s="6">
        <f>COUNTIF($G$2:$G$248,"=6")</f>
        <v>7</v>
      </c>
    </row>
    <row r="257" spans="6:7" x14ac:dyDescent="0.25">
      <c r="F257">
        <v>7</v>
      </c>
      <c r="G257" s="6">
        <f>COUNTIF($G$2:$G$248,"=7")</f>
        <v>7</v>
      </c>
    </row>
    <row r="258" spans="6:7" x14ac:dyDescent="0.25">
      <c r="F258">
        <v>8</v>
      </c>
      <c r="G258" s="6">
        <f>COUNTIF($G$2:$G$248,"=8")</f>
        <v>4</v>
      </c>
    </row>
    <row r="259" spans="6:7" x14ac:dyDescent="0.25">
      <c r="F259">
        <v>9</v>
      </c>
      <c r="G259" s="6">
        <f>COUNTIF($G$2:$G$248,"=9")</f>
        <v>7</v>
      </c>
    </row>
    <row r="260" spans="6:7" x14ac:dyDescent="0.25">
      <c r="F260">
        <v>10</v>
      </c>
      <c r="G260" s="6">
        <f>COUNTIF($G$2:$G$248,"=10")</f>
        <v>2</v>
      </c>
    </row>
    <row r="261" spans="6:7" x14ac:dyDescent="0.25">
      <c r="F261">
        <v>11</v>
      </c>
      <c r="G261" s="6">
        <f>COUNTIF($G$2:$G$248,"=11")</f>
        <v>5</v>
      </c>
    </row>
    <row r="262" spans="6:7" x14ac:dyDescent="0.25">
      <c r="F262">
        <v>12</v>
      </c>
      <c r="G262" s="6">
        <f>COUNTIF($G$2:$G$248,"=12")</f>
        <v>5</v>
      </c>
    </row>
    <row r="263" spans="6:7" x14ac:dyDescent="0.25">
      <c r="F263">
        <v>13</v>
      </c>
      <c r="G263" s="6">
        <f>COUNTIF($G$2:$G$248,"=13")</f>
        <v>3</v>
      </c>
    </row>
    <row r="264" spans="6:7" x14ac:dyDescent="0.25">
      <c r="F264">
        <v>14</v>
      </c>
      <c r="G264" s="6">
        <f>COUNTIF($G$2:$G$248,"=14")</f>
        <v>3</v>
      </c>
    </row>
    <row r="265" spans="6:7" x14ac:dyDescent="0.25">
      <c r="F265">
        <v>15</v>
      </c>
      <c r="G265" s="6">
        <f>COUNTIF($G$2:$G$248,"=15")</f>
        <v>2</v>
      </c>
    </row>
    <row r="266" spans="6:7" x14ac:dyDescent="0.25">
      <c r="F266">
        <v>16</v>
      </c>
      <c r="G266" s="6">
        <f>COUNTIF($G$2:$G$248,"=16")</f>
        <v>1</v>
      </c>
    </row>
    <row r="267" spans="6:7" x14ac:dyDescent="0.25">
      <c r="F267">
        <v>17</v>
      </c>
      <c r="G267" s="6">
        <f>COUNTIF($G$2:$G$248,"=17")</f>
        <v>1</v>
      </c>
    </row>
    <row r="268" spans="6:7" x14ac:dyDescent="0.25">
      <c r="F268">
        <v>18</v>
      </c>
      <c r="G268" s="6">
        <f>COUNTIF($G$2:$G$248,"=18")</f>
        <v>0</v>
      </c>
    </row>
    <row r="269" spans="6:7" x14ac:dyDescent="0.25">
      <c r="F269">
        <v>19</v>
      </c>
      <c r="G269" s="6">
        <f>COUNTIF($G$2:$G$248,"=19")</f>
        <v>1</v>
      </c>
    </row>
    <row r="270" spans="6:7" x14ac:dyDescent="0.25">
      <c r="F270">
        <v>20</v>
      </c>
      <c r="G270" s="6">
        <f>COUNTIF($G$2:$G$248,"=20")</f>
        <v>1</v>
      </c>
    </row>
    <row r="271" spans="6:7" x14ac:dyDescent="0.25">
      <c r="F271">
        <v>21</v>
      </c>
      <c r="G271" s="6">
        <f>COUNTIF($G$2:$G$248,"=21")</f>
        <v>1</v>
      </c>
    </row>
    <row r="272" spans="6:7" x14ac:dyDescent="0.25">
      <c r="F272">
        <v>22</v>
      </c>
      <c r="G272" s="6">
        <f>COUNTIF($G$2:$G$248,"=22")</f>
        <v>1</v>
      </c>
    </row>
    <row r="273" spans="6:7" x14ac:dyDescent="0.25">
      <c r="F273">
        <v>23</v>
      </c>
      <c r="G273" s="6">
        <f>COUNTIF($G$2:$G$248,"=23")</f>
        <v>10</v>
      </c>
    </row>
    <row r="274" spans="6:7" x14ac:dyDescent="0.25">
      <c r="F274">
        <v>24</v>
      </c>
      <c r="G274" s="6">
        <f>COUNTIF($G$2:$G$248,"=24")</f>
        <v>7</v>
      </c>
    </row>
    <row r="275" spans="6:7" x14ac:dyDescent="0.25">
      <c r="F275">
        <v>25</v>
      </c>
      <c r="G275" s="6">
        <f>COUNTIF($G$2:$G$248,"=25")</f>
        <v>10</v>
      </c>
    </row>
    <row r="276" spans="6:7" x14ac:dyDescent="0.25">
      <c r="G276" s="6">
        <f>SUM(G250:G275)</f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76"/>
  <sheetViews>
    <sheetView workbookViewId="0">
      <selection sqref="A1:XFD1048576"/>
    </sheetView>
  </sheetViews>
  <sheetFormatPr defaultRowHeight="15" x14ac:dyDescent="0.25"/>
  <cols>
    <col min="1" max="1" width="49.28515625" style="13" customWidth="1"/>
    <col min="2" max="2" width="9.42578125" style="13" customWidth="1"/>
    <col min="3" max="3" width="9.140625" style="13" customWidth="1"/>
    <col min="4" max="4" width="12.7109375" style="13" customWidth="1"/>
    <col min="5" max="5" width="12.5703125" style="13" customWidth="1"/>
    <col min="6" max="6" width="12.7109375" style="13" customWidth="1"/>
    <col min="7" max="7" width="10.5703125" style="13" customWidth="1"/>
    <col min="8" max="8" width="10.85546875" style="13" customWidth="1"/>
    <col min="9" max="9" width="11.140625" style="13" customWidth="1"/>
    <col min="10" max="10" width="14.140625" style="44" customWidth="1"/>
    <col min="11" max="11" width="18.140625" style="13" customWidth="1"/>
    <col min="12" max="12" width="17.7109375" style="13" customWidth="1"/>
    <col min="13" max="13" width="18.140625" style="14" customWidth="1"/>
    <col min="14" max="14" width="20.42578125" style="45" bestFit="1" customWidth="1"/>
    <col min="15" max="15" width="17.5703125" style="11" bestFit="1" customWidth="1"/>
    <col min="16" max="16" width="15.85546875" style="11" bestFit="1" customWidth="1"/>
    <col min="17" max="17" width="17.5703125" style="11" bestFit="1" customWidth="1"/>
    <col min="18" max="18" width="14.42578125" style="11" bestFit="1" customWidth="1"/>
    <col min="19" max="19" width="20.140625" style="11" bestFit="1" customWidth="1"/>
    <col min="20" max="22" width="15.85546875" style="11" bestFit="1" customWidth="1"/>
    <col min="23" max="23" width="17.28515625" style="11" bestFit="1" customWidth="1"/>
    <col min="24" max="24" width="13.28515625" style="11" bestFit="1" customWidth="1"/>
    <col min="25" max="25" width="18.7109375" style="11" bestFit="1" customWidth="1"/>
    <col min="26" max="26" width="16.85546875" style="11" bestFit="1" customWidth="1"/>
    <col min="27" max="27" width="13.28515625" style="11" bestFit="1" customWidth="1"/>
    <col min="28" max="29" width="16" style="11" bestFit="1" customWidth="1"/>
    <col min="30" max="36" width="9.140625" style="11"/>
    <col min="37" max="38" width="15.85546875" style="11" bestFit="1" customWidth="1"/>
    <col min="39" max="16384" width="9.140625" style="11"/>
  </cols>
  <sheetData>
    <row r="1" spans="1:39" s="2" customFormat="1" ht="46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>
        <v>150</v>
      </c>
      <c r="F1" s="1" t="s">
        <v>4</v>
      </c>
      <c r="G1" s="1"/>
      <c r="H1" s="1" t="s">
        <v>5</v>
      </c>
      <c r="I1" s="2" t="s">
        <v>6</v>
      </c>
      <c r="J1" s="3" t="s">
        <v>7</v>
      </c>
      <c r="K1" s="1" t="s">
        <v>8</v>
      </c>
      <c r="L1" s="1" t="s">
        <v>9</v>
      </c>
      <c r="M1" s="4" t="s">
        <v>290</v>
      </c>
      <c r="N1" s="33" t="s">
        <v>291</v>
      </c>
      <c r="O1" s="2" t="s">
        <v>292</v>
      </c>
      <c r="P1" s="2" t="s">
        <v>293</v>
      </c>
      <c r="Q1" s="2" t="s">
        <v>294</v>
      </c>
      <c r="R1" s="2" t="s">
        <v>295</v>
      </c>
      <c r="S1" s="2" t="s">
        <v>296</v>
      </c>
      <c r="T1" s="2" t="s">
        <v>297</v>
      </c>
      <c r="U1" s="2" t="s">
        <v>298</v>
      </c>
      <c r="V1" s="2" t="s">
        <v>299</v>
      </c>
      <c r="W1" s="2" t="s">
        <v>300</v>
      </c>
      <c r="X1" s="2" t="s">
        <v>301</v>
      </c>
      <c r="Y1" s="2" t="s">
        <v>302</v>
      </c>
      <c r="Z1" s="2" t="s">
        <v>303</v>
      </c>
      <c r="AA1" s="2" t="s">
        <v>304</v>
      </c>
      <c r="AB1" s="2" t="s">
        <v>305</v>
      </c>
      <c r="AC1" s="2" t="s">
        <v>306</v>
      </c>
      <c r="AD1" s="2" t="s">
        <v>307</v>
      </c>
      <c r="AE1" s="2" t="s">
        <v>308</v>
      </c>
      <c r="AF1" s="2" t="s">
        <v>309</v>
      </c>
      <c r="AG1" s="2" t="s">
        <v>310</v>
      </c>
      <c r="AH1" s="2" t="s">
        <v>311</v>
      </c>
      <c r="AI1" s="2" t="s">
        <v>312</v>
      </c>
      <c r="AJ1" s="2" t="s">
        <v>313</v>
      </c>
      <c r="AK1" s="2" t="s">
        <v>314</v>
      </c>
      <c r="AL1" s="2" t="s">
        <v>315</v>
      </c>
    </row>
    <row r="2" spans="1:39" s="10" customFormat="1" ht="15" customHeight="1" x14ac:dyDescent="0.25">
      <c r="A2" s="5" t="s">
        <v>35</v>
      </c>
      <c r="B2" s="6">
        <f>COUNTIF(N2:AL2,"&gt;0")</f>
        <v>0</v>
      </c>
      <c r="C2" s="6">
        <f>COUNTIF(N2:AL2, "LCMRL")</f>
        <v>0</v>
      </c>
      <c r="D2" s="6">
        <f>COUNTIF(N2:AL2, "RL")</f>
        <v>0</v>
      </c>
      <c r="E2" s="6">
        <f>COUNTIF(N2:AL2, "matrixenhance")</f>
        <v>0</v>
      </c>
      <c r="F2" s="6">
        <f>COUNTIF(N2:AL2, "positive")</f>
        <v>0</v>
      </c>
      <c r="G2" s="6">
        <f>SUM(B2:F2)</f>
        <v>0</v>
      </c>
      <c r="H2" s="6">
        <f>COUNTA(N2:AL2)</f>
        <v>25</v>
      </c>
      <c r="I2" s="7">
        <f>100*((B2+C2+D2+E2+F2)/H2)</f>
        <v>0</v>
      </c>
      <c r="J2" s="8">
        <f>100*(B2/H2)</f>
        <v>0</v>
      </c>
      <c r="K2" s="5" t="s">
        <v>36</v>
      </c>
      <c r="L2" s="5" t="s">
        <v>36</v>
      </c>
      <c r="M2" s="4" t="s">
        <v>316</v>
      </c>
      <c r="N2" s="34" t="s">
        <v>36</v>
      </c>
      <c r="O2" s="9" t="s">
        <v>36</v>
      </c>
      <c r="P2" s="9" t="s">
        <v>36</v>
      </c>
      <c r="Q2" s="9" t="s">
        <v>36</v>
      </c>
      <c r="R2" s="9" t="s">
        <v>36</v>
      </c>
      <c r="S2" s="9" t="s">
        <v>36</v>
      </c>
      <c r="T2" s="9" t="s">
        <v>36</v>
      </c>
      <c r="U2" s="9" t="s">
        <v>36</v>
      </c>
      <c r="V2" s="9" t="s">
        <v>36</v>
      </c>
      <c r="W2" s="9" t="s">
        <v>36</v>
      </c>
      <c r="X2" s="9" t="s">
        <v>36</v>
      </c>
      <c r="Y2" s="9" t="s">
        <v>36</v>
      </c>
      <c r="Z2" s="9" t="s">
        <v>36</v>
      </c>
      <c r="AA2" s="9" t="s">
        <v>36</v>
      </c>
      <c r="AB2" s="9" t="s">
        <v>36</v>
      </c>
      <c r="AC2" s="9" t="s">
        <v>36</v>
      </c>
      <c r="AD2" s="9" t="s">
        <v>36</v>
      </c>
      <c r="AE2" s="9" t="s">
        <v>36</v>
      </c>
      <c r="AF2" s="9" t="s">
        <v>36</v>
      </c>
      <c r="AG2" s="9" t="s">
        <v>36</v>
      </c>
      <c r="AH2" s="9" t="s">
        <v>36</v>
      </c>
      <c r="AI2" s="9" t="s">
        <v>36</v>
      </c>
      <c r="AJ2" s="9" t="s">
        <v>36</v>
      </c>
      <c r="AK2" s="9" t="s">
        <v>36</v>
      </c>
      <c r="AL2" s="9" t="s">
        <v>36</v>
      </c>
    </row>
    <row r="3" spans="1:39" s="10" customFormat="1" ht="15" customHeight="1" x14ac:dyDescent="0.25">
      <c r="A3" s="5" t="s">
        <v>37</v>
      </c>
      <c r="B3" s="6">
        <f t="shared" ref="B3:B66" si="0">COUNTIF(N3:AL3,"&gt;0")</f>
        <v>0</v>
      </c>
      <c r="C3" s="6">
        <f t="shared" ref="C3:C66" si="1">COUNTIF(N3:AL3, "LCMRL")</f>
        <v>0</v>
      </c>
      <c r="D3" s="6">
        <f t="shared" ref="D3:D66" si="2">COUNTIF(N3:AL3, "RL")</f>
        <v>0</v>
      </c>
      <c r="E3" s="6">
        <f t="shared" ref="E3:E66" si="3">COUNTIF(N3:AL3, "matrixenhance")</f>
        <v>0</v>
      </c>
      <c r="F3" s="6">
        <f t="shared" ref="F3:F66" si="4">COUNTIF(N3:AL3, "positive")</f>
        <v>0</v>
      </c>
      <c r="G3" s="6">
        <f t="shared" ref="G3:G66" si="5">SUM(B3:F3)</f>
        <v>0</v>
      </c>
      <c r="H3" s="6">
        <f t="shared" ref="H3:H66" si="6">COUNTA(N3:AL3)</f>
        <v>25</v>
      </c>
      <c r="I3" s="7">
        <f t="shared" ref="I3:I66" si="7">100*((B3+C3+D3+E3+F3)/H3)</f>
        <v>0</v>
      </c>
      <c r="J3" s="8">
        <f t="shared" ref="J3:J66" si="8">100*(B3/H3)</f>
        <v>0</v>
      </c>
      <c r="K3" s="5" t="s">
        <v>36</v>
      </c>
      <c r="L3" s="5" t="s">
        <v>36</v>
      </c>
      <c r="M3" s="4" t="s">
        <v>317</v>
      </c>
      <c r="N3" s="34" t="s">
        <v>36</v>
      </c>
      <c r="O3" s="9" t="s">
        <v>36</v>
      </c>
      <c r="P3" s="9" t="s">
        <v>38</v>
      </c>
      <c r="Q3" s="9" t="s">
        <v>36</v>
      </c>
      <c r="R3" s="9" t="s">
        <v>36</v>
      </c>
      <c r="S3" s="9" t="s">
        <v>36</v>
      </c>
      <c r="T3" s="9" t="s">
        <v>36</v>
      </c>
      <c r="U3" s="9" t="s">
        <v>36</v>
      </c>
      <c r="V3" s="9" t="s">
        <v>36</v>
      </c>
      <c r="W3" s="9" t="s">
        <v>36</v>
      </c>
      <c r="X3" s="9" t="s">
        <v>36</v>
      </c>
      <c r="Y3" s="9" t="s">
        <v>36</v>
      </c>
      <c r="Z3" s="9" t="s">
        <v>36</v>
      </c>
      <c r="AA3" s="9" t="s">
        <v>36</v>
      </c>
      <c r="AB3" s="9" t="s">
        <v>36</v>
      </c>
      <c r="AC3" s="9" t="s">
        <v>36</v>
      </c>
      <c r="AD3" s="9" t="s">
        <v>36</v>
      </c>
      <c r="AE3" s="9" t="s">
        <v>36</v>
      </c>
      <c r="AF3" s="9" t="s">
        <v>36</v>
      </c>
      <c r="AG3" s="9" t="s">
        <v>36</v>
      </c>
      <c r="AH3" s="9" t="s">
        <v>36</v>
      </c>
      <c r="AI3" s="9" t="s">
        <v>36</v>
      </c>
      <c r="AJ3" s="9" t="s">
        <v>36</v>
      </c>
      <c r="AK3" s="9" t="s">
        <v>36</v>
      </c>
      <c r="AL3" s="9" t="s">
        <v>36</v>
      </c>
    </row>
    <row r="4" spans="1:39" s="10" customFormat="1" ht="15" customHeight="1" x14ac:dyDescent="0.25">
      <c r="A4" s="5" t="s">
        <v>39</v>
      </c>
      <c r="B4" s="6">
        <f t="shared" si="0"/>
        <v>0</v>
      </c>
      <c r="C4" s="6">
        <f t="shared" si="1"/>
        <v>0</v>
      </c>
      <c r="D4" s="6">
        <f t="shared" si="2"/>
        <v>0</v>
      </c>
      <c r="E4" s="6">
        <f t="shared" si="3"/>
        <v>3</v>
      </c>
      <c r="F4" s="6">
        <f t="shared" si="4"/>
        <v>0</v>
      </c>
      <c r="G4" s="6">
        <f t="shared" si="5"/>
        <v>3</v>
      </c>
      <c r="H4" s="6">
        <f t="shared" si="6"/>
        <v>25</v>
      </c>
      <c r="I4" s="7">
        <f t="shared" si="7"/>
        <v>12</v>
      </c>
      <c r="J4" s="8">
        <f t="shared" si="8"/>
        <v>0</v>
      </c>
      <c r="K4" s="5" t="s">
        <v>40</v>
      </c>
      <c r="L4" s="5" t="s">
        <v>40</v>
      </c>
      <c r="M4" s="4" t="s">
        <v>318</v>
      </c>
      <c r="N4" s="34" t="s">
        <v>36</v>
      </c>
      <c r="O4" s="9" t="s">
        <v>36</v>
      </c>
      <c r="P4" s="9" t="s">
        <v>36</v>
      </c>
      <c r="Q4" s="9" t="s">
        <v>36</v>
      </c>
      <c r="R4" s="9" t="s">
        <v>36</v>
      </c>
      <c r="S4" s="9" t="s">
        <v>36</v>
      </c>
      <c r="T4" s="9" t="s">
        <v>36</v>
      </c>
      <c r="U4" s="9" t="s">
        <v>36</v>
      </c>
      <c r="V4" s="9" t="s">
        <v>36</v>
      </c>
      <c r="W4" s="9" t="s">
        <v>36</v>
      </c>
      <c r="X4" s="9" t="s">
        <v>36</v>
      </c>
      <c r="Y4" s="9" t="s">
        <v>36</v>
      </c>
      <c r="Z4" s="9" t="s">
        <v>36</v>
      </c>
      <c r="AA4" s="9" t="s">
        <v>36</v>
      </c>
      <c r="AB4" s="9" t="s">
        <v>36</v>
      </c>
      <c r="AC4" s="9" t="s">
        <v>41</v>
      </c>
      <c r="AD4" s="9" t="s">
        <v>36</v>
      </c>
      <c r="AE4" s="9" t="s">
        <v>36</v>
      </c>
      <c r="AF4" s="9" t="s">
        <v>36</v>
      </c>
      <c r="AG4" s="9" t="s">
        <v>36</v>
      </c>
      <c r="AH4" s="9" t="s">
        <v>36</v>
      </c>
      <c r="AI4" s="9" t="s">
        <v>41</v>
      </c>
      <c r="AJ4" s="9" t="s">
        <v>36</v>
      </c>
      <c r="AK4" s="9" t="s">
        <v>36</v>
      </c>
      <c r="AL4" s="9" t="s">
        <v>41</v>
      </c>
    </row>
    <row r="5" spans="1:39" s="10" customFormat="1" ht="15" customHeight="1" x14ac:dyDescent="0.25">
      <c r="A5" s="5" t="s">
        <v>42</v>
      </c>
      <c r="B5" s="6">
        <f t="shared" si="0"/>
        <v>0</v>
      </c>
      <c r="C5" s="6">
        <f t="shared" si="1"/>
        <v>0</v>
      </c>
      <c r="D5" s="6">
        <f t="shared" si="2"/>
        <v>0</v>
      </c>
      <c r="E5" s="6">
        <f t="shared" si="3"/>
        <v>0</v>
      </c>
      <c r="F5" s="6">
        <f t="shared" si="4"/>
        <v>0</v>
      </c>
      <c r="G5" s="6">
        <f t="shared" si="5"/>
        <v>0</v>
      </c>
      <c r="H5" s="6">
        <f t="shared" si="6"/>
        <v>25</v>
      </c>
      <c r="I5" s="7">
        <f t="shared" si="7"/>
        <v>0</v>
      </c>
      <c r="J5" s="8">
        <f t="shared" si="8"/>
        <v>0</v>
      </c>
      <c r="K5" s="5" t="s">
        <v>36</v>
      </c>
      <c r="L5" s="5" t="s">
        <v>36</v>
      </c>
      <c r="M5" s="4" t="s">
        <v>319</v>
      </c>
      <c r="N5" s="34" t="s">
        <v>36</v>
      </c>
      <c r="O5" s="9" t="s">
        <v>38</v>
      </c>
      <c r="P5" s="9" t="s">
        <v>38</v>
      </c>
      <c r="Q5" s="9" t="s">
        <v>36</v>
      </c>
      <c r="R5" s="9" t="s">
        <v>38</v>
      </c>
      <c r="S5" s="9" t="s">
        <v>36</v>
      </c>
      <c r="T5" s="9" t="s">
        <v>36</v>
      </c>
      <c r="U5" s="9" t="s">
        <v>38</v>
      </c>
      <c r="V5" s="9" t="s">
        <v>36</v>
      </c>
      <c r="W5" s="9" t="s">
        <v>36</v>
      </c>
      <c r="X5" s="9" t="s">
        <v>36</v>
      </c>
      <c r="Y5" s="9" t="s">
        <v>36</v>
      </c>
      <c r="Z5" s="9" t="s">
        <v>36</v>
      </c>
      <c r="AA5" s="9" t="s">
        <v>36</v>
      </c>
      <c r="AB5" s="9" t="s">
        <v>36</v>
      </c>
      <c r="AC5" s="9" t="s">
        <v>36</v>
      </c>
      <c r="AD5" s="9" t="s">
        <v>36</v>
      </c>
      <c r="AE5" s="9" t="s">
        <v>36</v>
      </c>
      <c r="AF5" s="9" t="s">
        <v>36</v>
      </c>
      <c r="AG5" s="9" t="s">
        <v>36</v>
      </c>
      <c r="AH5" s="9" t="s">
        <v>36</v>
      </c>
      <c r="AI5" s="9" t="s">
        <v>36</v>
      </c>
      <c r="AJ5" s="9" t="s">
        <v>36</v>
      </c>
      <c r="AK5" s="9" t="s">
        <v>36</v>
      </c>
      <c r="AL5" s="9" t="s">
        <v>36</v>
      </c>
    </row>
    <row r="6" spans="1:39" s="10" customFormat="1" ht="15" customHeight="1" x14ac:dyDescent="0.25">
      <c r="A6" s="5" t="s">
        <v>43</v>
      </c>
      <c r="B6" s="6">
        <f t="shared" si="0"/>
        <v>0</v>
      </c>
      <c r="C6" s="6">
        <f t="shared" si="1"/>
        <v>0</v>
      </c>
      <c r="D6" s="6">
        <f t="shared" si="2"/>
        <v>0</v>
      </c>
      <c r="E6" s="6">
        <f t="shared" si="3"/>
        <v>0</v>
      </c>
      <c r="F6" s="6">
        <f t="shared" si="4"/>
        <v>0</v>
      </c>
      <c r="G6" s="6">
        <f t="shared" si="5"/>
        <v>0</v>
      </c>
      <c r="H6" s="6">
        <f t="shared" si="6"/>
        <v>25</v>
      </c>
      <c r="I6" s="7">
        <f t="shared" si="7"/>
        <v>0</v>
      </c>
      <c r="J6" s="8">
        <f t="shared" si="8"/>
        <v>0</v>
      </c>
      <c r="K6" s="5" t="s">
        <v>36</v>
      </c>
      <c r="L6" s="5" t="s">
        <v>36</v>
      </c>
      <c r="M6" s="4" t="s">
        <v>320</v>
      </c>
      <c r="N6" s="34" t="s">
        <v>36</v>
      </c>
      <c r="O6" s="9" t="s">
        <v>36</v>
      </c>
      <c r="P6" s="9" t="s">
        <v>36</v>
      </c>
      <c r="Q6" s="9" t="s">
        <v>36</v>
      </c>
      <c r="R6" s="9" t="s">
        <v>36</v>
      </c>
      <c r="S6" s="9" t="s">
        <v>36</v>
      </c>
      <c r="T6" s="9" t="s">
        <v>36</v>
      </c>
      <c r="U6" s="9" t="s">
        <v>36</v>
      </c>
      <c r="V6" s="9" t="s">
        <v>36</v>
      </c>
      <c r="W6" s="9" t="s">
        <v>36</v>
      </c>
      <c r="X6" s="9" t="s">
        <v>36</v>
      </c>
      <c r="Y6" s="9" t="s">
        <v>36</v>
      </c>
      <c r="Z6" s="9" t="s">
        <v>36</v>
      </c>
      <c r="AA6" s="9" t="s">
        <v>36</v>
      </c>
      <c r="AB6" s="9" t="s">
        <v>36</v>
      </c>
      <c r="AC6" s="9" t="s">
        <v>36</v>
      </c>
      <c r="AD6" s="9" t="s">
        <v>36</v>
      </c>
      <c r="AE6" s="9" t="s">
        <v>36</v>
      </c>
      <c r="AF6" s="9" t="s">
        <v>36</v>
      </c>
      <c r="AG6" s="9" t="s">
        <v>36</v>
      </c>
      <c r="AH6" s="9" t="s">
        <v>36</v>
      </c>
      <c r="AI6" s="9" t="s">
        <v>36</v>
      </c>
      <c r="AJ6" s="9" t="s">
        <v>36</v>
      </c>
      <c r="AK6" s="9" t="s">
        <v>36</v>
      </c>
      <c r="AL6" s="9" t="s">
        <v>36</v>
      </c>
    </row>
    <row r="7" spans="1:39" s="10" customFormat="1" ht="15" customHeight="1" x14ac:dyDescent="0.25">
      <c r="A7" s="5" t="s">
        <v>44</v>
      </c>
      <c r="B7" s="6">
        <f t="shared" si="0"/>
        <v>4</v>
      </c>
      <c r="C7" s="6">
        <f t="shared" si="1"/>
        <v>4</v>
      </c>
      <c r="D7" s="6">
        <f t="shared" si="2"/>
        <v>0</v>
      </c>
      <c r="E7" s="6">
        <f t="shared" si="3"/>
        <v>0</v>
      </c>
      <c r="F7" s="6">
        <f t="shared" si="4"/>
        <v>0</v>
      </c>
      <c r="G7" s="6">
        <f t="shared" si="5"/>
        <v>8</v>
      </c>
      <c r="H7" s="6">
        <f t="shared" si="6"/>
        <v>25</v>
      </c>
      <c r="I7" s="7">
        <f t="shared" si="7"/>
        <v>32</v>
      </c>
      <c r="J7" s="8">
        <f t="shared" si="8"/>
        <v>16</v>
      </c>
      <c r="K7" s="5">
        <f t="shared" ref="K7:K56" si="9">MEDIAN(N7:AL7)</f>
        <v>154.44011680238162</v>
      </c>
      <c r="L7" s="5">
        <f t="shared" ref="L7:L56" si="10">MAX(N7:AL7)</f>
        <v>269.74374999999998</v>
      </c>
      <c r="M7" s="4" t="s">
        <v>321</v>
      </c>
      <c r="N7" s="34" t="s">
        <v>38</v>
      </c>
      <c r="O7" s="9" t="s">
        <v>36</v>
      </c>
      <c r="P7" s="9" t="s">
        <v>2</v>
      </c>
      <c r="Q7" s="9" t="s">
        <v>2</v>
      </c>
      <c r="R7" s="9" t="s">
        <v>36</v>
      </c>
      <c r="S7" s="9">
        <v>85.828217175080241</v>
      </c>
      <c r="T7" s="9" t="s">
        <v>36</v>
      </c>
      <c r="U7" s="9" t="s">
        <v>36</v>
      </c>
      <c r="V7" s="9" t="s">
        <v>36</v>
      </c>
      <c r="W7" s="9" t="s">
        <v>36</v>
      </c>
      <c r="X7" s="9" t="s">
        <v>36</v>
      </c>
      <c r="Y7" s="9" t="s">
        <v>36</v>
      </c>
      <c r="Z7" s="9">
        <v>223.05201642968302</v>
      </c>
      <c r="AA7" s="9" t="s">
        <v>36</v>
      </c>
      <c r="AB7" s="9" t="s">
        <v>36</v>
      </c>
      <c r="AC7" s="9" t="s">
        <v>36</v>
      </c>
      <c r="AD7" s="9">
        <v>269.74374999999998</v>
      </c>
      <c r="AE7" s="9" t="s">
        <v>36</v>
      </c>
      <c r="AF7" s="9">
        <v>24.48141245313753</v>
      </c>
      <c r="AG7" s="9" t="s">
        <v>36</v>
      </c>
      <c r="AH7" s="9" t="s">
        <v>36</v>
      </c>
      <c r="AI7" s="9" t="s">
        <v>2</v>
      </c>
      <c r="AJ7" s="9" t="s">
        <v>2</v>
      </c>
      <c r="AK7" s="9" t="s">
        <v>36</v>
      </c>
      <c r="AL7" s="9" t="s">
        <v>36</v>
      </c>
    </row>
    <row r="8" spans="1:39" s="10" customFormat="1" ht="15" customHeight="1" x14ac:dyDescent="0.25">
      <c r="A8" s="5" t="s">
        <v>45</v>
      </c>
      <c r="B8" s="6">
        <f t="shared" si="0"/>
        <v>4</v>
      </c>
      <c r="C8" s="6">
        <f t="shared" si="1"/>
        <v>3</v>
      </c>
      <c r="D8" s="6">
        <f t="shared" si="2"/>
        <v>0</v>
      </c>
      <c r="E8" s="6">
        <f t="shared" si="3"/>
        <v>2</v>
      </c>
      <c r="F8" s="6">
        <f t="shared" si="4"/>
        <v>0</v>
      </c>
      <c r="G8" s="6">
        <f t="shared" si="5"/>
        <v>9</v>
      </c>
      <c r="H8" s="6">
        <f t="shared" si="6"/>
        <v>25</v>
      </c>
      <c r="I8" s="7">
        <f t="shared" si="7"/>
        <v>36</v>
      </c>
      <c r="J8" s="8">
        <f t="shared" si="8"/>
        <v>16</v>
      </c>
      <c r="K8" s="5">
        <f t="shared" si="9"/>
        <v>134.1349486614555</v>
      </c>
      <c r="L8" s="5">
        <f t="shared" si="10"/>
        <v>247.41200880660347</v>
      </c>
      <c r="M8" s="4" t="s">
        <v>322</v>
      </c>
      <c r="N8" s="34" t="s">
        <v>36</v>
      </c>
      <c r="O8" s="9" t="s">
        <v>36</v>
      </c>
      <c r="P8" s="9" t="s">
        <v>36</v>
      </c>
      <c r="Q8" s="9" t="s">
        <v>41</v>
      </c>
      <c r="R8" s="9" t="s">
        <v>36</v>
      </c>
      <c r="S8" s="9">
        <v>126.36697365083741</v>
      </c>
      <c r="T8" s="9" t="s">
        <v>36</v>
      </c>
      <c r="U8" s="9" t="s">
        <v>2</v>
      </c>
      <c r="V8" s="9" t="s">
        <v>36</v>
      </c>
      <c r="W8" s="9" t="s">
        <v>36</v>
      </c>
      <c r="X8" s="9" t="s">
        <v>36</v>
      </c>
      <c r="Y8" s="9">
        <v>141.9029236720736</v>
      </c>
      <c r="Z8" s="9" t="s">
        <v>36</v>
      </c>
      <c r="AA8" s="9" t="s">
        <v>36</v>
      </c>
      <c r="AB8" s="9" t="s">
        <v>2</v>
      </c>
      <c r="AC8" s="9" t="s">
        <v>36</v>
      </c>
      <c r="AD8" s="9" t="s">
        <v>36</v>
      </c>
      <c r="AE8" s="9" t="s">
        <v>36</v>
      </c>
      <c r="AF8" s="9">
        <v>247.41200880660347</v>
      </c>
      <c r="AG8" s="9">
        <v>84.505650000000003</v>
      </c>
      <c r="AH8" s="9" t="s">
        <v>36</v>
      </c>
      <c r="AI8" s="9" t="s">
        <v>2</v>
      </c>
      <c r="AJ8" s="9" t="s">
        <v>41</v>
      </c>
      <c r="AK8" s="9" t="s">
        <v>36</v>
      </c>
      <c r="AL8" s="9" t="s">
        <v>36</v>
      </c>
    </row>
    <row r="9" spans="1:39" s="10" customFormat="1" ht="15" customHeight="1" x14ac:dyDescent="0.25">
      <c r="A9" s="5" t="s">
        <v>46</v>
      </c>
      <c r="B9" s="6">
        <f t="shared" si="0"/>
        <v>0</v>
      </c>
      <c r="C9" s="6">
        <f t="shared" si="1"/>
        <v>0</v>
      </c>
      <c r="D9" s="6">
        <f t="shared" si="2"/>
        <v>0</v>
      </c>
      <c r="E9" s="6">
        <f t="shared" si="3"/>
        <v>0</v>
      </c>
      <c r="F9" s="6">
        <f t="shared" si="4"/>
        <v>0</v>
      </c>
      <c r="G9" s="6">
        <f t="shared" si="5"/>
        <v>0</v>
      </c>
      <c r="H9" s="6">
        <f t="shared" si="6"/>
        <v>25</v>
      </c>
      <c r="I9" s="7">
        <f t="shared" si="7"/>
        <v>0</v>
      </c>
      <c r="J9" s="8">
        <f t="shared" si="8"/>
        <v>0</v>
      </c>
      <c r="K9" s="5" t="s">
        <v>36</v>
      </c>
      <c r="L9" s="5" t="s">
        <v>36</v>
      </c>
      <c r="M9" s="4" t="s">
        <v>323</v>
      </c>
      <c r="N9" s="34" t="s">
        <v>36</v>
      </c>
      <c r="O9" s="9" t="s">
        <v>36</v>
      </c>
      <c r="P9" s="9" t="s">
        <v>36</v>
      </c>
      <c r="Q9" s="9" t="s">
        <v>36</v>
      </c>
      <c r="R9" s="9" t="s">
        <v>36</v>
      </c>
      <c r="S9" s="9" t="s">
        <v>36</v>
      </c>
      <c r="T9" s="9" t="s">
        <v>36</v>
      </c>
      <c r="U9" s="9" t="s">
        <v>36</v>
      </c>
      <c r="V9" s="9" t="s">
        <v>36</v>
      </c>
      <c r="W9" s="9" t="s">
        <v>36</v>
      </c>
      <c r="X9" s="9" t="s">
        <v>36</v>
      </c>
      <c r="Y9" s="9" t="s">
        <v>36</v>
      </c>
      <c r="Z9" s="9" t="s">
        <v>36</v>
      </c>
      <c r="AA9" s="9" t="s">
        <v>36</v>
      </c>
      <c r="AB9" s="9" t="s">
        <v>36</v>
      </c>
      <c r="AC9" s="9" t="s">
        <v>36</v>
      </c>
      <c r="AD9" s="9" t="s">
        <v>36</v>
      </c>
      <c r="AE9" s="9" t="s">
        <v>36</v>
      </c>
      <c r="AF9" s="9" t="s">
        <v>36</v>
      </c>
      <c r="AG9" s="9" t="s">
        <v>36</v>
      </c>
      <c r="AH9" s="9" t="s">
        <v>36</v>
      </c>
      <c r="AI9" s="9" t="s">
        <v>36</v>
      </c>
      <c r="AJ9" s="9" t="s">
        <v>36</v>
      </c>
      <c r="AK9" s="9" t="s">
        <v>36</v>
      </c>
      <c r="AL9" s="9" t="s">
        <v>36</v>
      </c>
    </row>
    <row r="10" spans="1:39" s="10" customFormat="1" ht="15" customHeight="1" x14ac:dyDescent="0.25">
      <c r="A10" s="5" t="s">
        <v>47</v>
      </c>
      <c r="B10" s="6">
        <f t="shared" si="0"/>
        <v>0</v>
      </c>
      <c r="C10" s="6">
        <f t="shared" si="1"/>
        <v>1</v>
      </c>
      <c r="D10" s="6">
        <f t="shared" si="2"/>
        <v>0</v>
      </c>
      <c r="E10" s="6">
        <f t="shared" si="3"/>
        <v>1</v>
      </c>
      <c r="F10" s="6">
        <f t="shared" si="4"/>
        <v>0</v>
      </c>
      <c r="G10" s="6">
        <f t="shared" si="5"/>
        <v>2</v>
      </c>
      <c r="H10" s="6">
        <f t="shared" si="6"/>
        <v>25</v>
      </c>
      <c r="I10" s="7">
        <f t="shared" si="7"/>
        <v>8</v>
      </c>
      <c r="J10" s="8">
        <f t="shared" si="8"/>
        <v>0</v>
      </c>
      <c r="K10" s="5" t="s">
        <v>40</v>
      </c>
      <c r="L10" s="5" t="s">
        <v>40</v>
      </c>
      <c r="M10" s="4" t="s">
        <v>324</v>
      </c>
      <c r="N10" s="34" t="s">
        <v>38</v>
      </c>
      <c r="O10" s="9" t="s">
        <v>36</v>
      </c>
      <c r="P10" s="9" t="s">
        <v>36</v>
      </c>
      <c r="Q10" s="9" t="s">
        <v>41</v>
      </c>
      <c r="R10" s="9" t="s">
        <v>36</v>
      </c>
      <c r="S10" s="9" t="s">
        <v>36</v>
      </c>
      <c r="T10" s="9" t="s">
        <v>36</v>
      </c>
      <c r="U10" s="9" t="s">
        <v>38</v>
      </c>
      <c r="V10" s="9" t="s">
        <v>36</v>
      </c>
      <c r="W10" s="9" t="s">
        <v>36</v>
      </c>
      <c r="X10" s="9" t="s">
        <v>36</v>
      </c>
      <c r="Y10" s="9" t="s">
        <v>36</v>
      </c>
      <c r="Z10" s="9" t="s">
        <v>36</v>
      </c>
      <c r="AA10" s="9" t="s">
        <v>38</v>
      </c>
      <c r="AB10" s="9" t="s">
        <v>36</v>
      </c>
      <c r="AC10" s="9" t="s">
        <v>36</v>
      </c>
      <c r="AD10" s="9" t="s">
        <v>36</v>
      </c>
      <c r="AE10" s="9" t="s">
        <v>36</v>
      </c>
      <c r="AF10" s="9" t="s">
        <v>38</v>
      </c>
      <c r="AG10" s="9" t="s">
        <v>36</v>
      </c>
      <c r="AH10" s="9" t="s">
        <v>36</v>
      </c>
      <c r="AI10" s="9" t="s">
        <v>2</v>
      </c>
      <c r="AJ10" s="9" t="s">
        <v>119</v>
      </c>
      <c r="AK10" s="9" t="s">
        <v>36</v>
      </c>
      <c r="AL10" s="9" t="s">
        <v>36</v>
      </c>
    </row>
    <row r="11" spans="1:39" s="10" customFormat="1" ht="15" customHeight="1" x14ac:dyDescent="0.25">
      <c r="A11" s="5" t="s">
        <v>48</v>
      </c>
      <c r="B11" s="6">
        <f t="shared" si="0"/>
        <v>0</v>
      </c>
      <c r="C11" s="6">
        <f t="shared" si="1"/>
        <v>1</v>
      </c>
      <c r="D11" s="6">
        <f t="shared" si="2"/>
        <v>0</v>
      </c>
      <c r="E11" s="6">
        <f t="shared" si="3"/>
        <v>0</v>
      </c>
      <c r="F11" s="6">
        <f t="shared" si="4"/>
        <v>0</v>
      </c>
      <c r="G11" s="6">
        <f t="shared" si="5"/>
        <v>1</v>
      </c>
      <c r="H11" s="6">
        <f t="shared" si="6"/>
        <v>25</v>
      </c>
      <c r="I11" s="7">
        <f t="shared" si="7"/>
        <v>4</v>
      </c>
      <c r="J11" s="8">
        <f t="shared" si="8"/>
        <v>0</v>
      </c>
      <c r="K11" s="5" t="s">
        <v>40</v>
      </c>
      <c r="L11" s="5" t="s">
        <v>40</v>
      </c>
      <c r="M11" s="4" t="s">
        <v>325</v>
      </c>
      <c r="N11" s="34" t="s">
        <v>38</v>
      </c>
      <c r="O11" s="9" t="s">
        <v>36</v>
      </c>
      <c r="P11" s="9" t="s">
        <v>36</v>
      </c>
      <c r="Q11" s="9" t="s">
        <v>2</v>
      </c>
      <c r="R11" s="9" t="s">
        <v>36</v>
      </c>
      <c r="S11" s="9" t="s">
        <v>38</v>
      </c>
      <c r="T11" s="9" t="s">
        <v>36</v>
      </c>
      <c r="U11" s="9" t="s">
        <v>36</v>
      </c>
      <c r="V11" s="9" t="s">
        <v>36</v>
      </c>
      <c r="W11" s="9" t="s">
        <v>36</v>
      </c>
      <c r="X11" s="9" t="s">
        <v>36</v>
      </c>
      <c r="Y11" s="9" t="s">
        <v>36</v>
      </c>
      <c r="Z11" s="9" t="s">
        <v>36</v>
      </c>
      <c r="AA11" s="9" t="s">
        <v>36</v>
      </c>
      <c r="AB11" s="9" t="s">
        <v>36</v>
      </c>
      <c r="AC11" s="9" t="s">
        <v>36</v>
      </c>
      <c r="AD11" s="9" t="s">
        <v>36</v>
      </c>
      <c r="AE11" s="9" t="s">
        <v>36</v>
      </c>
      <c r="AF11" s="9" t="s">
        <v>36</v>
      </c>
      <c r="AG11" s="9" t="s">
        <v>36</v>
      </c>
      <c r="AH11" s="9" t="s">
        <v>38</v>
      </c>
      <c r="AI11" s="9" t="s">
        <v>36</v>
      </c>
      <c r="AJ11" s="9" t="s">
        <v>36</v>
      </c>
      <c r="AK11" s="9" t="s">
        <v>36</v>
      </c>
      <c r="AL11" s="9" t="s">
        <v>36</v>
      </c>
    </row>
    <row r="12" spans="1:39" s="10" customFormat="1" ht="15" customHeight="1" x14ac:dyDescent="0.25">
      <c r="A12" s="5" t="s">
        <v>49</v>
      </c>
      <c r="B12" s="6">
        <f t="shared" si="0"/>
        <v>0</v>
      </c>
      <c r="C12" s="6">
        <f t="shared" si="1"/>
        <v>0</v>
      </c>
      <c r="D12" s="6">
        <f t="shared" si="2"/>
        <v>0</v>
      </c>
      <c r="E12" s="6">
        <f t="shared" si="3"/>
        <v>0</v>
      </c>
      <c r="F12" s="6">
        <f t="shared" si="4"/>
        <v>0</v>
      </c>
      <c r="G12" s="6">
        <f t="shared" si="5"/>
        <v>0</v>
      </c>
      <c r="H12" s="6">
        <f t="shared" si="6"/>
        <v>25</v>
      </c>
      <c r="I12" s="7">
        <f t="shared" si="7"/>
        <v>0</v>
      </c>
      <c r="J12" s="8">
        <f t="shared" si="8"/>
        <v>0</v>
      </c>
      <c r="K12" s="5" t="s">
        <v>36</v>
      </c>
      <c r="L12" s="5" t="s">
        <v>36</v>
      </c>
      <c r="M12" s="4" t="s">
        <v>326</v>
      </c>
      <c r="N12" s="34" t="s">
        <v>36</v>
      </c>
      <c r="O12" s="9" t="s">
        <v>36</v>
      </c>
      <c r="P12" s="9" t="s">
        <v>38</v>
      </c>
      <c r="Q12" s="9" t="s">
        <v>38</v>
      </c>
      <c r="R12" s="9" t="s">
        <v>38</v>
      </c>
      <c r="S12" s="9" t="s">
        <v>36</v>
      </c>
      <c r="T12" s="9" t="s">
        <v>36</v>
      </c>
      <c r="U12" s="9" t="s">
        <v>36</v>
      </c>
      <c r="V12" s="9" t="s">
        <v>36</v>
      </c>
      <c r="W12" s="9" t="s">
        <v>36</v>
      </c>
      <c r="X12" s="9" t="s">
        <v>36</v>
      </c>
      <c r="Y12" s="9" t="s">
        <v>36</v>
      </c>
      <c r="Z12" s="9" t="s">
        <v>36</v>
      </c>
      <c r="AA12" s="9" t="s">
        <v>36</v>
      </c>
      <c r="AB12" s="9" t="s">
        <v>36</v>
      </c>
      <c r="AC12" s="9" t="s">
        <v>36</v>
      </c>
      <c r="AD12" s="9" t="s">
        <v>38</v>
      </c>
      <c r="AE12" s="9" t="s">
        <v>36</v>
      </c>
      <c r="AF12" s="9" t="s">
        <v>38</v>
      </c>
      <c r="AG12" s="9" t="s">
        <v>36</v>
      </c>
      <c r="AH12" s="9" t="s">
        <v>36</v>
      </c>
      <c r="AI12" s="9" t="s">
        <v>36</v>
      </c>
      <c r="AJ12" s="9" t="s">
        <v>36</v>
      </c>
      <c r="AK12" s="9" t="s">
        <v>36</v>
      </c>
      <c r="AL12" s="9" t="s">
        <v>36</v>
      </c>
    </row>
    <row r="13" spans="1:39" s="10" customFormat="1" ht="15" customHeight="1" x14ac:dyDescent="0.25">
      <c r="A13" s="5" t="s">
        <v>50</v>
      </c>
      <c r="B13" s="6">
        <f t="shared" si="0"/>
        <v>2</v>
      </c>
      <c r="C13" s="6">
        <f t="shared" si="1"/>
        <v>2</v>
      </c>
      <c r="D13" s="6">
        <f t="shared" si="2"/>
        <v>0</v>
      </c>
      <c r="E13" s="6">
        <f t="shared" si="3"/>
        <v>0</v>
      </c>
      <c r="F13" s="6">
        <f t="shared" si="4"/>
        <v>0</v>
      </c>
      <c r="G13" s="6">
        <f t="shared" si="5"/>
        <v>4</v>
      </c>
      <c r="H13" s="6">
        <f t="shared" si="6"/>
        <v>25</v>
      </c>
      <c r="I13" s="7">
        <f t="shared" si="7"/>
        <v>16</v>
      </c>
      <c r="J13" s="8">
        <f t="shared" si="8"/>
        <v>8</v>
      </c>
      <c r="K13" s="5">
        <f t="shared" si="9"/>
        <v>10.976665689675642</v>
      </c>
      <c r="L13" s="5">
        <f t="shared" si="10"/>
        <v>15.807496204951827</v>
      </c>
      <c r="M13" s="4" t="s">
        <v>327</v>
      </c>
      <c r="N13" s="34" t="s">
        <v>38</v>
      </c>
      <c r="O13" s="9" t="s">
        <v>38</v>
      </c>
      <c r="P13" s="9">
        <v>6.1458351743994539</v>
      </c>
      <c r="Q13" s="9">
        <v>15.807496204951827</v>
      </c>
      <c r="R13" s="9" t="s">
        <v>38</v>
      </c>
      <c r="S13" s="9" t="s">
        <v>2</v>
      </c>
      <c r="T13" s="9" t="s">
        <v>38</v>
      </c>
      <c r="U13" s="9" t="s">
        <v>36</v>
      </c>
      <c r="V13" s="9" t="s">
        <v>36</v>
      </c>
      <c r="W13" s="9" t="s">
        <v>38</v>
      </c>
      <c r="X13" s="9" t="s">
        <v>36</v>
      </c>
      <c r="Y13" s="9" t="s">
        <v>38</v>
      </c>
      <c r="Z13" s="9" t="s">
        <v>36</v>
      </c>
      <c r="AA13" s="9" t="s">
        <v>38</v>
      </c>
      <c r="AB13" s="9" t="s">
        <v>38</v>
      </c>
      <c r="AC13" s="9" t="s">
        <v>36</v>
      </c>
      <c r="AD13" s="9" t="s">
        <v>36</v>
      </c>
      <c r="AE13" s="9" t="s">
        <v>36</v>
      </c>
      <c r="AF13" s="9" t="s">
        <v>36</v>
      </c>
      <c r="AG13" s="9" t="s">
        <v>36</v>
      </c>
      <c r="AH13" s="9" t="s">
        <v>36</v>
      </c>
      <c r="AI13" s="9" t="s">
        <v>36</v>
      </c>
      <c r="AJ13" s="9" t="s">
        <v>36</v>
      </c>
      <c r="AK13" s="9" t="s">
        <v>2</v>
      </c>
      <c r="AL13" s="9" t="s">
        <v>36</v>
      </c>
    </row>
    <row r="14" spans="1:39" s="10" customFormat="1" ht="15" customHeight="1" x14ac:dyDescent="0.25">
      <c r="A14" s="5" t="s">
        <v>51</v>
      </c>
      <c r="B14" s="6">
        <f t="shared" si="0"/>
        <v>0</v>
      </c>
      <c r="C14" s="6">
        <f t="shared" si="1"/>
        <v>1</v>
      </c>
      <c r="D14" s="6">
        <f t="shared" si="2"/>
        <v>0</v>
      </c>
      <c r="E14" s="6">
        <f t="shared" si="3"/>
        <v>0</v>
      </c>
      <c r="F14" s="6">
        <f t="shared" si="4"/>
        <v>0</v>
      </c>
      <c r="G14" s="6">
        <f t="shared" si="5"/>
        <v>1</v>
      </c>
      <c r="H14" s="6">
        <f t="shared" si="6"/>
        <v>25</v>
      </c>
      <c r="I14" s="7">
        <f t="shared" si="7"/>
        <v>4</v>
      </c>
      <c r="J14" s="8">
        <f t="shared" si="8"/>
        <v>0</v>
      </c>
      <c r="K14" s="5" t="s">
        <v>40</v>
      </c>
      <c r="L14" s="5" t="s">
        <v>40</v>
      </c>
      <c r="M14" s="4" t="s">
        <v>328</v>
      </c>
      <c r="N14" s="34" t="s">
        <v>36</v>
      </c>
      <c r="O14" s="9" t="s">
        <v>36</v>
      </c>
      <c r="P14" s="9" t="s">
        <v>38</v>
      </c>
      <c r="Q14" s="9" t="s">
        <v>2</v>
      </c>
      <c r="R14" s="9" t="s">
        <v>38</v>
      </c>
      <c r="S14" s="9" t="s">
        <v>36</v>
      </c>
      <c r="T14" s="9" t="s">
        <v>38</v>
      </c>
      <c r="U14" s="9" t="s">
        <v>36</v>
      </c>
      <c r="V14" s="9" t="s">
        <v>38</v>
      </c>
      <c r="W14" s="9" t="s">
        <v>36</v>
      </c>
      <c r="X14" s="9" t="s">
        <v>36</v>
      </c>
      <c r="Y14" s="9" t="s">
        <v>38</v>
      </c>
      <c r="Z14" s="9" t="s">
        <v>36</v>
      </c>
      <c r="AA14" s="9" t="s">
        <v>38</v>
      </c>
      <c r="AB14" s="9" t="s">
        <v>38</v>
      </c>
      <c r="AC14" s="9" t="s">
        <v>36</v>
      </c>
      <c r="AD14" s="9" t="s">
        <v>36</v>
      </c>
      <c r="AE14" s="9" t="s">
        <v>36</v>
      </c>
      <c r="AF14" s="9" t="s">
        <v>36</v>
      </c>
      <c r="AG14" s="9" t="s">
        <v>36</v>
      </c>
      <c r="AH14" s="9" t="s">
        <v>36</v>
      </c>
      <c r="AI14" s="9" t="s">
        <v>36</v>
      </c>
      <c r="AJ14" s="9" t="s">
        <v>36</v>
      </c>
      <c r="AK14" s="9" t="s">
        <v>36</v>
      </c>
      <c r="AL14" s="9" t="s">
        <v>36</v>
      </c>
    </row>
    <row r="15" spans="1:39" s="10" customFormat="1" ht="15" customHeight="1" x14ac:dyDescent="0.25">
      <c r="A15" s="5" t="s">
        <v>52</v>
      </c>
      <c r="B15" s="6">
        <f t="shared" si="0"/>
        <v>0</v>
      </c>
      <c r="C15" s="6">
        <f t="shared" si="1"/>
        <v>1</v>
      </c>
      <c r="D15" s="6">
        <f t="shared" si="2"/>
        <v>0</v>
      </c>
      <c r="E15" s="6">
        <f t="shared" si="3"/>
        <v>0</v>
      </c>
      <c r="F15" s="6">
        <f t="shared" si="4"/>
        <v>0</v>
      </c>
      <c r="G15" s="6">
        <f t="shared" si="5"/>
        <v>1</v>
      </c>
      <c r="H15" s="6">
        <f t="shared" si="6"/>
        <v>25</v>
      </c>
      <c r="I15" s="7">
        <f t="shared" si="7"/>
        <v>4</v>
      </c>
      <c r="J15" s="8">
        <f t="shared" si="8"/>
        <v>0</v>
      </c>
      <c r="K15" s="5" t="s">
        <v>40</v>
      </c>
      <c r="L15" s="5" t="s">
        <v>40</v>
      </c>
      <c r="M15" s="4" t="s">
        <v>329</v>
      </c>
      <c r="N15" s="34" t="s">
        <v>36</v>
      </c>
      <c r="O15" s="9" t="s">
        <v>36</v>
      </c>
      <c r="P15" s="9" t="s">
        <v>36</v>
      </c>
      <c r="Q15" s="9" t="s">
        <v>36</v>
      </c>
      <c r="R15" s="9" t="s">
        <v>36</v>
      </c>
      <c r="S15" s="9" t="s">
        <v>36</v>
      </c>
      <c r="T15" s="9" t="s">
        <v>36</v>
      </c>
      <c r="U15" s="9" t="s">
        <v>36</v>
      </c>
      <c r="V15" s="9" t="s">
        <v>36</v>
      </c>
      <c r="W15" s="9" t="s">
        <v>36</v>
      </c>
      <c r="X15" s="9" t="s">
        <v>36</v>
      </c>
      <c r="Y15" s="9" t="s">
        <v>36</v>
      </c>
      <c r="Z15" s="9" t="s">
        <v>36</v>
      </c>
      <c r="AA15" s="9" t="s">
        <v>36</v>
      </c>
      <c r="AB15" s="9" t="s">
        <v>36</v>
      </c>
      <c r="AC15" s="9" t="s">
        <v>2</v>
      </c>
      <c r="AD15" s="9" t="s">
        <v>36</v>
      </c>
      <c r="AE15" s="9" t="s">
        <v>36</v>
      </c>
      <c r="AF15" s="9" t="s">
        <v>36</v>
      </c>
      <c r="AG15" s="9" t="s">
        <v>36</v>
      </c>
      <c r="AH15" s="9" t="s">
        <v>36</v>
      </c>
      <c r="AI15" s="9" t="s">
        <v>36</v>
      </c>
      <c r="AJ15" s="9" t="s">
        <v>36</v>
      </c>
      <c r="AK15" s="9" t="s">
        <v>36</v>
      </c>
      <c r="AL15" s="9" t="s">
        <v>36</v>
      </c>
    </row>
    <row r="16" spans="1:39" s="10" customFormat="1" x14ac:dyDescent="0.25">
      <c r="A16" s="5" t="s">
        <v>53</v>
      </c>
      <c r="B16" s="6">
        <f t="shared" si="0"/>
        <v>0</v>
      </c>
      <c r="C16" s="6">
        <f t="shared" si="1"/>
        <v>0</v>
      </c>
      <c r="D16" s="6">
        <f t="shared" si="2"/>
        <v>0</v>
      </c>
      <c r="E16" s="6">
        <f t="shared" si="3"/>
        <v>0</v>
      </c>
      <c r="F16" s="6">
        <f t="shared" si="4"/>
        <v>0</v>
      </c>
      <c r="G16" s="6">
        <f t="shared" si="5"/>
        <v>0</v>
      </c>
      <c r="H16" s="6">
        <f t="shared" si="6"/>
        <v>25</v>
      </c>
      <c r="I16" s="7">
        <f t="shared" si="7"/>
        <v>0</v>
      </c>
      <c r="J16" s="8">
        <f t="shared" si="8"/>
        <v>0</v>
      </c>
      <c r="K16" s="5" t="s">
        <v>36</v>
      </c>
      <c r="L16" s="5" t="s">
        <v>36</v>
      </c>
      <c r="M16" s="4" t="s">
        <v>330</v>
      </c>
      <c r="N16" s="34" t="s">
        <v>36</v>
      </c>
      <c r="O16" s="9" t="s">
        <v>36</v>
      </c>
      <c r="P16" s="9" t="s">
        <v>38</v>
      </c>
      <c r="Q16" s="9" t="s">
        <v>36</v>
      </c>
      <c r="R16" s="9" t="s">
        <v>36</v>
      </c>
      <c r="S16" s="9" t="s">
        <v>36</v>
      </c>
      <c r="T16" s="9" t="s">
        <v>36</v>
      </c>
      <c r="U16" s="9" t="s">
        <v>36</v>
      </c>
      <c r="V16" s="9" t="s">
        <v>36</v>
      </c>
      <c r="W16" s="9" t="s">
        <v>36</v>
      </c>
      <c r="X16" s="9" t="s">
        <v>36</v>
      </c>
      <c r="Y16" s="9" t="s">
        <v>36</v>
      </c>
      <c r="Z16" s="9" t="s">
        <v>36</v>
      </c>
      <c r="AA16" s="9" t="s">
        <v>36</v>
      </c>
      <c r="AB16" s="9" t="s">
        <v>36</v>
      </c>
      <c r="AC16" s="9" t="s">
        <v>36</v>
      </c>
      <c r="AD16" s="9" t="s">
        <v>36</v>
      </c>
      <c r="AE16" s="9" t="s">
        <v>36</v>
      </c>
      <c r="AF16" s="9" t="s">
        <v>36</v>
      </c>
      <c r="AG16" s="9" t="s">
        <v>36</v>
      </c>
      <c r="AH16" s="9" t="s">
        <v>36</v>
      </c>
      <c r="AI16" s="9" t="s">
        <v>36</v>
      </c>
      <c r="AJ16" s="9" t="s">
        <v>36</v>
      </c>
      <c r="AK16" s="9" t="s">
        <v>36</v>
      </c>
      <c r="AL16" s="9" t="s">
        <v>36</v>
      </c>
      <c r="AM16" s="11"/>
    </row>
    <row r="17" spans="1:38" x14ac:dyDescent="0.25">
      <c r="A17" s="5" t="s">
        <v>54</v>
      </c>
      <c r="B17" s="6">
        <f t="shared" si="0"/>
        <v>1</v>
      </c>
      <c r="C17" s="6">
        <f t="shared" si="1"/>
        <v>0</v>
      </c>
      <c r="D17" s="6">
        <f t="shared" si="2"/>
        <v>0</v>
      </c>
      <c r="E17" s="6">
        <f t="shared" si="3"/>
        <v>0</v>
      </c>
      <c r="F17" s="6">
        <f t="shared" si="4"/>
        <v>0</v>
      </c>
      <c r="G17" s="6">
        <f t="shared" si="5"/>
        <v>1</v>
      </c>
      <c r="H17" s="6">
        <f t="shared" si="6"/>
        <v>25</v>
      </c>
      <c r="I17" s="7">
        <f t="shared" si="7"/>
        <v>4</v>
      </c>
      <c r="J17" s="8">
        <f t="shared" si="8"/>
        <v>4</v>
      </c>
      <c r="K17" s="5">
        <f t="shared" si="9"/>
        <v>0.84603204446745173</v>
      </c>
      <c r="L17" s="5">
        <f t="shared" si="10"/>
        <v>0.84603204446745173</v>
      </c>
      <c r="M17" s="4" t="s">
        <v>331</v>
      </c>
      <c r="N17" s="34" t="s">
        <v>36</v>
      </c>
      <c r="O17" s="9" t="s">
        <v>38</v>
      </c>
      <c r="P17" s="9" t="s">
        <v>36</v>
      </c>
      <c r="Q17" s="9">
        <v>0.84603204446745173</v>
      </c>
      <c r="R17" s="9" t="s">
        <v>36</v>
      </c>
      <c r="S17" s="9" t="s">
        <v>36</v>
      </c>
      <c r="T17" s="9" t="s">
        <v>36</v>
      </c>
      <c r="U17" s="9" t="s">
        <v>36</v>
      </c>
      <c r="V17" s="9" t="s">
        <v>36</v>
      </c>
      <c r="W17" s="9" t="s">
        <v>36</v>
      </c>
      <c r="X17" s="9" t="s">
        <v>36</v>
      </c>
      <c r="Y17" s="9" t="s">
        <v>36</v>
      </c>
      <c r="Z17" s="9" t="s">
        <v>36</v>
      </c>
      <c r="AA17" s="9" t="s">
        <v>36</v>
      </c>
      <c r="AB17" s="9" t="s">
        <v>36</v>
      </c>
      <c r="AC17" s="9" t="s">
        <v>36</v>
      </c>
      <c r="AD17" s="9" t="s">
        <v>36</v>
      </c>
      <c r="AE17" s="9" t="s">
        <v>36</v>
      </c>
      <c r="AF17" s="9" t="s">
        <v>36</v>
      </c>
      <c r="AG17" s="9" t="s">
        <v>36</v>
      </c>
      <c r="AH17" s="9" t="s">
        <v>36</v>
      </c>
      <c r="AI17" s="9" t="s">
        <v>36</v>
      </c>
      <c r="AJ17" s="9" t="s">
        <v>36</v>
      </c>
      <c r="AK17" s="9" t="s">
        <v>36</v>
      </c>
      <c r="AL17" s="9" t="s">
        <v>36</v>
      </c>
    </row>
    <row r="18" spans="1:38" x14ac:dyDescent="0.25">
      <c r="A18" s="5" t="s">
        <v>55</v>
      </c>
      <c r="B18" s="6">
        <f t="shared" si="0"/>
        <v>0</v>
      </c>
      <c r="C18" s="6">
        <f t="shared" si="1"/>
        <v>0</v>
      </c>
      <c r="D18" s="6">
        <f t="shared" si="2"/>
        <v>0</v>
      </c>
      <c r="E18" s="6">
        <f t="shared" si="3"/>
        <v>0</v>
      </c>
      <c r="F18" s="6">
        <f t="shared" si="4"/>
        <v>0</v>
      </c>
      <c r="G18" s="6">
        <f t="shared" si="5"/>
        <v>0</v>
      </c>
      <c r="H18" s="6">
        <f t="shared" si="6"/>
        <v>25</v>
      </c>
      <c r="I18" s="7">
        <f t="shared" si="7"/>
        <v>0</v>
      </c>
      <c r="J18" s="8">
        <f t="shared" si="8"/>
        <v>0</v>
      </c>
      <c r="K18" s="5" t="s">
        <v>36</v>
      </c>
      <c r="L18" s="5" t="s">
        <v>36</v>
      </c>
      <c r="M18" s="4" t="s">
        <v>332</v>
      </c>
      <c r="N18" s="34" t="s">
        <v>38</v>
      </c>
      <c r="O18" s="9" t="s">
        <v>36</v>
      </c>
      <c r="P18" s="9" t="s">
        <v>38</v>
      </c>
      <c r="Q18" s="9" t="s">
        <v>38</v>
      </c>
      <c r="R18" s="9" t="s">
        <v>36</v>
      </c>
      <c r="S18" s="9" t="s">
        <v>38</v>
      </c>
      <c r="T18" s="9" t="s">
        <v>36</v>
      </c>
      <c r="U18" s="9" t="s">
        <v>38</v>
      </c>
      <c r="V18" s="9" t="s">
        <v>38</v>
      </c>
      <c r="W18" s="9" t="s">
        <v>36</v>
      </c>
      <c r="X18" s="9" t="s">
        <v>36</v>
      </c>
      <c r="Y18" s="9" t="s">
        <v>38</v>
      </c>
      <c r="Z18" s="9" t="s">
        <v>36</v>
      </c>
      <c r="AA18" s="9" t="s">
        <v>36</v>
      </c>
      <c r="AB18" s="9" t="s">
        <v>38</v>
      </c>
      <c r="AC18" s="9" t="s">
        <v>36</v>
      </c>
      <c r="AD18" s="9" t="s">
        <v>36</v>
      </c>
      <c r="AE18" s="9" t="s">
        <v>36</v>
      </c>
      <c r="AF18" s="9" t="s">
        <v>36</v>
      </c>
      <c r="AG18" s="9" t="s">
        <v>36</v>
      </c>
      <c r="AH18" s="9" t="s">
        <v>36</v>
      </c>
      <c r="AI18" s="9" t="s">
        <v>36</v>
      </c>
      <c r="AJ18" s="9" t="s">
        <v>36</v>
      </c>
      <c r="AK18" s="9" t="s">
        <v>36</v>
      </c>
      <c r="AL18" s="9" t="s">
        <v>36</v>
      </c>
    </row>
    <row r="19" spans="1:38" x14ac:dyDescent="0.25">
      <c r="A19" s="5" t="s">
        <v>56</v>
      </c>
      <c r="B19" s="6">
        <f t="shared" si="0"/>
        <v>0</v>
      </c>
      <c r="C19" s="6">
        <f t="shared" si="1"/>
        <v>0</v>
      </c>
      <c r="D19" s="6">
        <f t="shared" si="2"/>
        <v>0</v>
      </c>
      <c r="E19" s="6">
        <f t="shared" si="3"/>
        <v>0</v>
      </c>
      <c r="F19" s="6">
        <f t="shared" si="4"/>
        <v>0</v>
      </c>
      <c r="G19" s="6">
        <f t="shared" si="5"/>
        <v>0</v>
      </c>
      <c r="H19" s="6">
        <f t="shared" si="6"/>
        <v>25</v>
      </c>
      <c r="I19" s="7">
        <f t="shared" si="7"/>
        <v>0</v>
      </c>
      <c r="J19" s="8">
        <f t="shared" si="8"/>
        <v>0</v>
      </c>
      <c r="K19" s="5" t="s">
        <v>36</v>
      </c>
      <c r="L19" s="5" t="s">
        <v>36</v>
      </c>
      <c r="M19" s="4" t="s">
        <v>333</v>
      </c>
      <c r="N19" s="34" t="s">
        <v>36</v>
      </c>
      <c r="O19" s="9" t="s">
        <v>36</v>
      </c>
      <c r="P19" s="9" t="s">
        <v>36</v>
      </c>
      <c r="Q19" s="9" t="s">
        <v>36</v>
      </c>
      <c r="R19" s="9" t="s">
        <v>36</v>
      </c>
      <c r="S19" s="9" t="s">
        <v>36</v>
      </c>
      <c r="T19" s="9" t="s">
        <v>36</v>
      </c>
      <c r="U19" s="9" t="s">
        <v>36</v>
      </c>
      <c r="V19" s="9" t="s">
        <v>36</v>
      </c>
      <c r="W19" s="9" t="s">
        <v>36</v>
      </c>
      <c r="X19" s="9" t="s">
        <v>36</v>
      </c>
      <c r="Y19" s="9" t="s">
        <v>36</v>
      </c>
      <c r="Z19" s="9" t="s">
        <v>36</v>
      </c>
      <c r="AA19" s="9" t="s">
        <v>36</v>
      </c>
      <c r="AB19" s="9" t="s">
        <v>36</v>
      </c>
      <c r="AC19" s="9" t="s">
        <v>36</v>
      </c>
      <c r="AD19" s="9" t="s">
        <v>36</v>
      </c>
      <c r="AE19" s="9" t="s">
        <v>36</v>
      </c>
      <c r="AF19" s="9" t="s">
        <v>36</v>
      </c>
      <c r="AG19" s="9" t="s">
        <v>36</v>
      </c>
      <c r="AH19" s="9" t="s">
        <v>36</v>
      </c>
      <c r="AI19" s="9" t="s">
        <v>36</v>
      </c>
      <c r="AJ19" s="9" t="s">
        <v>36</v>
      </c>
      <c r="AK19" s="9" t="s">
        <v>36</v>
      </c>
      <c r="AL19" s="9" t="s">
        <v>36</v>
      </c>
    </row>
    <row r="20" spans="1:38" x14ac:dyDescent="0.25">
      <c r="A20" s="5" t="s">
        <v>57</v>
      </c>
      <c r="B20" s="6">
        <f t="shared" si="0"/>
        <v>0</v>
      </c>
      <c r="C20" s="6">
        <f t="shared" si="1"/>
        <v>0</v>
      </c>
      <c r="D20" s="6">
        <f t="shared" si="2"/>
        <v>0</v>
      </c>
      <c r="E20" s="6">
        <f t="shared" si="3"/>
        <v>0</v>
      </c>
      <c r="F20" s="6">
        <f t="shared" si="4"/>
        <v>0</v>
      </c>
      <c r="G20" s="6">
        <f t="shared" si="5"/>
        <v>0</v>
      </c>
      <c r="H20" s="6">
        <f t="shared" si="6"/>
        <v>25</v>
      </c>
      <c r="I20" s="7">
        <f t="shared" si="7"/>
        <v>0</v>
      </c>
      <c r="J20" s="8">
        <f t="shared" si="8"/>
        <v>0</v>
      </c>
      <c r="K20" s="5" t="s">
        <v>36</v>
      </c>
      <c r="L20" s="5" t="s">
        <v>36</v>
      </c>
      <c r="M20" s="4" t="s">
        <v>334</v>
      </c>
      <c r="N20" s="34" t="s">
        <v>36</v>
      </c>
      <c r="O20" s="9" t="s">
        <v>36</v>
      </c>
      <c r="P20" s="9" t="s">
        <v>36</v>
      </c>
      <c r="Q20" s="9" t="s">
        <v>36</v>
      </c>
      <c r="R20" s="9" t="s">
        <v>36</v>
      </c>
      <c r="S20" s="9" t="s">
        <v>36</v>
      </c>
      <c r="T20" s="9" t="s">
        <v>36</v>
      </c>
      <c r="U20" s="9" t="s">
        <v>36</v>
      </c>
      <c r="V20" s="9" t="s">
        <v>36</v>
      </c>
      <c r="W20" s="9" t="s">
        <v>36</v>
      </c>
      <c r="X20" s="9" t="s">
        <v>36</v>
      </c>
      <c r="Y20" s="9" t="s">
        <v>36</v>
      </c>
      <c r="Z20" s="9" t="s">
        <v>36</v>
      </c>
      <c r="AA20" s="9" t="s">
        <v>36</v>
      </c>
      <c r="AB20" s="9" t="s">
        <v>36</v>
      </c>
      <c r="AC20" s="9" t="s">
        <v>36</v>
      </c>
      <c r="AD20" s="9" t="s">
        <v>36</v>
      </c>
      <c r="AE20" s="9" t="s">
        <v>36</v>
      </c>
      <c r="AF20" s="9" t="s">
        <v>36</v>
      </c>
      <c r="AG20" s="9" t="s">
        <v>36</v>
      </c>
      <c r="AH20" s="9" t="s">
        <v>36</v>
      </c>
      <c r="AI20" s="9" t="s">
        <v>36</v>
      </c>
      <c r="AJ20" s="9" t="s">
        <v>36</v>
      </c>
      <c r="AK20" s="9" t="s">
        <v>36</v>
      </c>
      <c r="AL20" s="9" t="s">
        <v>36</v>
      </c>
    </row>
    <row r="21" spans="1:38" x14ac:dyDescent="0.25">
      <c r="A21" s="5" t="s">
        <v>58</v>
      </c>
      <c r="B21" s="6">
        <f t="shared" si="0"/>
        <v>0</v>
      </c>
      <c r="C21" s="6">
        <f t="shared" si="1"/>
        <v>0</v>
      </c>
      <c r="D21" s="6">
        <f t="shared" si="2"/>
        <v>0</v>
      </c>
      <c r="E21" s="6">
        <f t="shared" si="3"/>
        <v>0</v>
      </c>
      <c r="F21" s="6">
        <f t="shared" si="4"/>
        <v>0</v>
      </c>
      <c r="G21" s="6">
        <f t="shared" si="5"/>
        <v>0</v>
      </c>
      <c r="H21" s="6">
        <f t="shared" si="6"/>
        <v>25</v>
      </c>
      <c r="I21" s="7">
        <f t="shared" si="7"/>
        <v>0</v>
      </c>
      <c r="J21" s="8">
        <f t="shared" si="8"/>
        <v>0</v>
      </c>
      <c r="K21" s="5" t="s">
        <v>36</v>
      </c>
      <c r="L21" s="5" t="s">
        <v>36</v>
      </c>
      <c r="M21" s="4" t="s">
        <v>335</v>
      </c>
      <c r="N21" s="34" t="s">
        <v>36</v>
      </c>
      <c r="O21" s="9" t="s">
        <v>36</v>
      </c>
      <c r="P21" s="9" t="s">
        <v>36</v>
      </c>
      <c r="Q21" s="9" t="s">
        <v>36</v>
      </c>
      <c r="R21" s="9" t="s">
        <v>36</v>
      </c>
      <c r="S21" s="9" t="s">
        <v>36</v>
      </c>
      <c r="T21" s="9" t="s">
        <v>36</v>
      </c>
      <c r="U21" s="9" t="s">
        <v>36</v>
      </c>
      <c r="V21" s="9" t="s">
        <v>36</v>
      </c>
      <c r="W21" s="9" t="s">
        <v>36</v>
      </c>
      <c r="X21" s="9" t="s">
        <v>36</v>
      </c>
      <c r="Y21" s="9" t="s">
        <v>36</v>
      </c>
      <c r="Z21" s="9" t="s">
        <v>36</v>
      </c>
      <c r="AA21" s="9" t="s">
        <v>36</v>
      </c>
      <c r="AB21" s="9" t="s">
        <v>36</v>
      </c>
      <c r="AC21" s="9" t="s">
        <v>36</v>
      </c>
      <c r="AD21" s="9" t="s">
        <v>36</v>
      </c>
      <c r="AE21" s="9" t="s">
        <v>36</v>
      </c>
      <c r="AF21" s="9" t="s">
        <v>36</v>
      </c>
      <c r="AG21" s="9" t="s">
        <v>36</v>
      </c>
      <c r="AH21" s="9" t="s">
        <v>36</v>
      </c>
      <c r="AI21" s="9" t="s">
        <v>36</v>
      </c>
      <c r="AJ21" s="9" t="s">
        <v>36</v>
      </c>
      <c r="AK21" s="9" t="s">
        <v>36</v>
      </c>
      <c r="AL21" s="9" t="s">
        <v>36</v>
      </c>
    </row>
    <row r="22" spans="1:38" x14ac:dyDescent="0.25">
      <c r="A22" s="5" t="s">
        <v>59</v>
      </c>
      <c r="B22" s="6">
        <f t="shared" si="0"/>
        <v>0</v>
      </c>
      <c r="C22" s="6">
        <f t="shared" si="1"/>
        <v>0</v>
      </c>
      <c r="D22" s="6">
        <f t="shared" si="2"/>
        <v>0</v>
      </c>
      <c r="E22" s="6">
        <f t="shared" si="3"/>
        <v>0</v>
      </c>
      <c r="F22" s="6">
        <f t="shared" si="4"/>
        <v>0</v>
      </c>
      <c r="G22" s="6">
        <f t="shared" si="5"/>
        <v>0</v>
      </c>
      <c r="H22" s="6">
        <f t="shared" si="6"/>
        <v>25</v>
      </c>
      <c r="I22" s="7">
        <f t="shared" si="7"/>
        <v>0</v>
      </c>
      <c r="J22" s="8">
        <f t="shared" si="8"/>
        <v>0</v>
      </c>
      <c r="K22" s="5" t="s">
        <v>36</v>
      </c>
      <c r="L22" s="5" t="s">
        <v>36</v>
      </c>
      <c r="M22" s="4" t="s">
        <v>336</v>
      </c>
      <c r="N22" s="34" t="s">
        <v>36</v>
      </c>
      <c r="O22" s="9" t="s">
        <v>36</v>
      </c>
      <c r="P22" s="9" t="s">
        <v>36</v>
      </c>
      <c r="Q22" s="9" t="s">
        <v>36</v>
      </c>
      <c r="R22" s="9" t="s">
        <v>36</v>
      </c>
      <c r="S22" s="9" t="s">
        <v>36</v>
      </c>
      <c r="T22" s="9" t="s">
        <v>36</v>
      </c>
      <c r="U22" s="9" t="s">
        <v>36</v>
      </c>
      <c r="V22" s="9" t="s">
        <v>36</v>
      </c>
      <c r="W22" s="9" t="s">
        <v>36</v>
      </c>
      <c r="X22" s="9" t="s">
        <v>36</v>
      </c>
      <c r="Y22" s="9" t="s">
        <v>36</v>
      </c>
      <c r="Z22" s="9" t="s">
        <v>36</v>
      </c>
      <c r="AA22" s="9" t="s">
        <v>36</v>
      </c>
      <c r="AB22" s="9" t="s">
        <v>36</v>
      </c>
      <c r="AC22" s="9" t="s">
        <v>36</v>
      </c>
      <c r="AD22" s="9" t="s">
        <v>36</v>
      </c>
      <c r="AE22" s="9" t="s">
        <v>36</v>
      </c>
      <c r="AF22" s="9" t="s">
        <v>36</v>
      </c>
      <c r="AG22" s="9" t="s">
        <v>36</v>
      </c>
      <c r="AH22" s="9" t="s">
        <v>36</v>
      </c>
      <c r="AI22" s="9" t="s">
        <v>36</v>
      </c>
      <c r="AJ22" s="9" t="s">
        <v>36</v>
      </c>
      <c r="AK22" s="9" t="s">
        <v>36</v>
      </c>
      <c r="AL22" s="9" t="s">
        <v>36</v>
      </c>
    </row>
    <row r="23" spans="1:38" x14ac:dyDescent="0.25">
      <c r="A23" s="5" t="s">
        <v>60</v>
      </c>
      <c r="B23" s="6">
        <f t="shared" si="0"/>
        <v>0</v>
      </c>
      <c r="C23" s="6">
        <f t="shared" si="1"/>
        <v>0</v>
      </c>
      <c r="D23" s="6">
        <f t="shared" si="2"/>
        <v>0</v>
      </c>
      <c r="E23" s="6">
        <f t="shared" si="3"/>
        <v>0</v>
      </c>
      <c r="F23" s="6">
        <f t="shared" si="4"/>
        <v>0</v>
      </c>
      <c r="G23" s="6">
        <f t="shared" si="5"/>
        <v>0</v>
      </c>
      <c r="H23" s="6">
        <f t="shared" si="6"/>
        <v>25</v>
      </c>
      <c r="I23" s="7">
        <f t="shared" si="7"/>
        <v>0</v>
      </c>
      <c r="J23" s="8">
        <f t="shared" si="8"/>
        <v>0</v>
      </c>
      <c r="K23" s="5" t="s">
        <v>36</v>
      </c>
      <c r="L23" s="5" t="s">
        <v>36</v>
      </c>
      <c r="M23" s="4" t="s">
        <v>337</v>
      </c>
      <c r="N23" s="34" t="s">
        <v>36</v>
      </c>
      <c r="O23" s="9" t="s">
        <v>36</v>
      </c>
      <c r="P23" s="9" t="s">
        <v>36</v>
      </c>
      <c r="Q23" s="9" t="s">
        <v>36</v>
      </c>
      <c r="R23" s="9" t="s">
        <v>36</v>
      </c>
      <c r="S23" s="9" t="s">
        <v>36</v>
      </c>
      <c r="T23" s="9" t="s">
        <v>36</v>
      </c>
      <c r="U23" s="9" t="s">
        <v>36</v>
      </c>
      <c r="V23" s="9" t="s">
        <v>36</v>
      </c>
      <c r="W23" s="9" t="s">
        <v>36</v>
      </c>
      <c r="X23" s="9" t="s">
        <v>36</v>
      </c>
      <c r="Y23" s="9" t="s">
        <v>36</v>
      </c>
      <c r="Z23" s="9" t="s">
        <v>36</v>
      </c>
      <c r="AA23" s="9" t="s">
        <v>36</v>
      </c>
      <c r="AB23" s="9" t="s">
        <v>36</v>
      </c>
      <c r="AC23" s="9" t="s">
        <v>36</v>
      </c>
      <c r="AD23" s="9" t="s">
        <v>36</v>
      </c>
      <c r="AE23" s="9" t="s">
        <v>36</v>
      </c>
      <c r="AF23" s="9" t="s">
        <v>36</v>
      </c>
      <c r="AG23" s="9" t="s">
        <v>36</v>
      </c>
      <c r="AH23" s="9" t="s">
        <v>36</v>
      </c>
      <c r="AI23" s="9" t="s">
        <v>36</v>
      </c>
      <c r="AJ23" s="9" t="s">
        <v>36</v>
      </c>
      <c r="AK23" s="9" t="s">
        <v>36</v>
      </c>
      <c r="AL23" s="9" t="s">
        <v>36</v>
      </c>
    </row>
    <row r="24" spans="1:38" x14ac:dyDescent="0.25">
      <c r="A24" s="5" t="s">
        <v>61</v>
      </c>
      <c r="B24" s="6">
        <f t="shared" si="0"/>
        <v>0</v>
      </c>
      <c r="C24" s="6">
        <f t="shared" si="1"/>
        <v>0</v>
      </c>
      <c r="D24" s="6">
        <f t="shared" si="2"/>
        <v>0</v>
      </c>
      <c r="E24" s="6">
        <f t="shared" si="3"/>
        <v>0</v>
      </c>
      <c r="F24" s="6">
        <f t="shared" si="4"/>
        <v>0</v>
      </c>
      <c r="G24" s="6">
        <f t="shared" si="5"/>
        <v>0</v>
      </c>
      <c r="H24" s="6">
        <f t="shared" si="6"/>
        <v>25</v>
      </c>
      <c r="I24" s="7">
        <f t="shared" si="7"/>
        <v>0</v>
      </c>
      <c r="J24" s="8">
        <f t="shared" si="8"/>
        <v>0</v>
      </c>
      <c r="K24" s="5" t="s">
        <v>36</v>
      </c>
      <c r="L24" s="5" t="s">
        <v>36</v>
      </c>
      <c r="M24" s="4" t="s">
        <v>338</v>
      </c>
      <c r="N24" s="34" t="s">
        <v>36</v>
      </c>
      <c r="O24" s="9" t="s">
        <v>36</v>
      </c>
      <c r="P24" s="9" t="s">
        <v>38</v>
      </c>
      <c r="Q24" s="9" t="s">
        <v>36</v>
      </c>
      <c r="R24" s="9" t="s">
        <v>36</v>
      </c>
      <c r="S24" s="9" t="s">
        <v>36</v>
      </c>
      <c r="T24" s="9" t="s">
        <v>36</v>
      </c>
      <c r="U24" s="9" t="s">
        <v>38</v>
      </c>
      <c r="V24" s="9" t="s">
        <v>36</v>
      </c>
      <c r="W24" s="9" t="s">
        <v>36</v>
      </c>
      <c r="X24" s="9" t="s">
        <v>36</v>
      </c>
      <c r="Y24" s="9" t="s">
        <v>36</v>
      </c>
      <c r="Z24" s="9" t="s">
        <v>36</v>
      </c>
      <c r="AA24" s="9" t="s">
        <v>36</v>
      </c>
      <c r="AB24" s="9" t="s">
        <v>38</v>
      </c>
      <c r="AC24" s="9" t="s">
        <v>36</v>
      </c>
      <c r="AD24" s="9" t="s">
        <v>38</v>
      </c>
      <c r="AE24" s="9" t="s">
        <v>36</v>
      </c>
      <c r="AF24" s="9" t="s">
        <v>36</v>
      </c>
      <c r="AG24" s="9" t="s">
        <v>36</v>
      </c>
      <c r="AH24" s="9" t="s">
        <v>36</v>
      </c>
      <c r="AI24" s="9" t="s">
        <v>36</v>
      </c>
      <c r="AJ24" s="9" t="s">
        <v>36</v>
      </c>
      <c r="AK24" s="9" t="s">
        <v>36</v>
      </c>
      <c r="AL24" s="9" t="s">
        <v>36</v>
      </c>
    </row>
    <row r="25" spans="1:38" x14ac:dyDescent="0.25">
      <c r="A25" s="5" t="s">
        <v>62</v>
      </c>
      <c r="B25" s="6">
        <f t="shared" si="0"/>
        <v>0</v>
      </c>
      <c r="C25" s="6">
        <f t="shared" si="1"/>
        <v>2</v>
      </c>
      <c r="D25" s="6">
        <f t="shared" si="2"/>
        <v>0</v>
      </c>
      <c r="E25" s="6">
        <f t="shared" si="3"/>
        <v>0</v>
      </c>
      <c r="F25" s="6">
        <f t="shared" si="4"/>
        <v>0</v>
      </c>
      <c r="G25" s="6">
        <f t="shared" si="5"/>
        <v>2</v>
      </c>
      <c r="H25" s="6">
        <f t="shared" si="6"/>
        <v>25</v>
      </c>
      <c r="I25" s="7">
        <f t="shared" si="7"/>
        <v>8</v>
      </c>
      <c r="J25" s="8">
        <f t="shared" si="8"/>
        <v>0</v>
      </c>
      <c r="K25" s="5" t="s">
        <v>40</v>
      </c>
      <c r="L25" s="5" t="s">
        <v>40</v>
      </c>
      <c r="M25" s="4" t="s">
        <v>339</v>
      </c>
      <c r="N25" s="34" t="s">
        <v>38</v>
      </c>
      <c r="O25" s="9" t="s">
        <v>38</v>
      </c>
      <c r="P25" s="9" t="s">
        <v>2</v>
      </c>
      <c r="Q25" s="9" t="s">
        <v>2</v>
      </c>
      <c r="R25" s="9" t="s">
        <v>38</v>
      </c>
      <c r="S25" s="9" t="s">
        <v>38</v>
      </c>
      <c r="T25" s="9" t="s">
        <v>38</v>
      </c>
      <c r="U25" s="9" t="s">
        <v>38</v>
      </c>
      <c r="V25" s="9" t="s">
        <v>38</v>
      </c>
      <c r="W25" s="9" t="s">
        <v>36</v>
      </c>
      <c r="X25" s="9" t="s">
        <v>36</v>
      </c>
      <c r="Y25" s="9" t="s">
        <v>36</v>
      </c>
      <c r="Z25" s="9" t="s">
        <v>36</v>
      </c>
      <c r="AA25" s="9" t="s">
        <v>36</v>
      </c>
      <c r="AB25" s="9" t="s">
        <v>36</v>
      </c>
      <c r="AC25" s="9" t="s">
        <v>36</v>
      </c>
      <c r="AD25" s="9" t="s">
        <v>36</v>
      </c>
      <c r="AE25" s="9" t="s">
        <v>36</v>
      </c>
      <c r="AF25" s="9" t="s">
        <v>38</v>
      </c>
      <c r="AG25" s="9" t="s">
        <v>36</v>
      </c>
      <c r="AH25" s="9" t="s">
        <v>36</v>
      </c>
      <c r="AI25" s="9" t="s">
        <v>36</v>
      </c>
      <c r="AJ25" s="9" t="s">
        <v>36</v>
      </c>
      <c r="AK25" s="9" t="s">
        <v>36</v>
      </c>
      <c r="AL25" s="9" t="s">
        <v>36</v>
      </c>
    </row>
    <row r="26" spans="1:38" x14ac:dyDescent="0.25">
      <c r="A26" s="5" t="s">
        <v>63</v>
      </c>
      <c r="B26" s="6">
        <f t="shared" si="0"/>
        <v>0</v>
      </c>
      <c r="C26" s="6">
        <f t="shared" si="1"/>
        <v>2</v>
      </c>
      <c r="D26" s="6">
        <f t="shared" si="2"/>
        <v>0</v>
      </c>
      <c r="E26" s="6">
        <f t="shared" si="3"/>
        <v>0</v>
      </c>
      <c r="F26" s="6">
        <f t="shared" si="4"/>
        <v>0</v>
      </c>
      <c r="G26" s="6">
        <f t="shared" si="5"/>
        <v>2</v>
      </c>
      <c r="H26" s="6">
        <f t="shared" si="6"/>
        <v>25</v>
      </c>
      <c r="I26" s="7">
        <f t="shared" si="7"/>
        <v>8</v>
      </c>
      <c r="J26" s="8">
        <f t="shared" si="8"/>
        <v>0</v>
      </c>
      <c r="K26" s="5" t="s">
        <v>40</v>
      </c>
      <c r="L26" s="5" t="s">
        <v>40</v>
      </c>
      <c r="M26" s="4" t="s">
        <v>340</v>
      </c>
      <c r="N26" s="34" t="s">
        <v>36</v>
      </c>
      <c r="O26" s="9" t="s">
        <v>36</v>
      </c>
      <c r="P26" s="9" t="s">
        <v>36</v>
      </c>
      <c r="Q26" s="9" t="s">
        <v>2</v>
      </c>
      <c r="R26" s="9" t="s">
        <v>36</v>
      </c>
      <c r="S26" s="9" t="s">
        <v>36</v>
      </c>
      <c r="T26" s="9" t="s">
        <v>36</v>
      </c>
      <c r="U26" s="9" t="s">
        <v>36</v>
      </c>
      <c r="V26" s="9" t="s">
        <v>36</v>
      </c>
      <c r="W26" s="9" t="s">
        <v>36</v>
      </c>
      <c r="X26" s="9" t="s">
        <v>36</v>
      </c>
      <c r="Y26" s="9" t="s">
        <v>36</v>
      </c>
      <c r="Z26" s="9" t="s">
        <v>36</v>
      </c>
      <c r="AA26" s="9" t="s">
        <v>36</v>
      </c>
      <c r="AB26" s="9" t="s">
        <v>36</v>
      </c>
      <c r="AC26" s="9" t="s">
        <v>36</v>
      </c>
      <c r="AD26" s="9" t="s">
        <v>36</v>
      </c>
      <c r="AE26" s="9" t="s">
        <v>36</v>
      </c>
      <c r="AF26" s="9" t="s">
        <v>36</v>
      </c>
      <c r="AG26" s="9" t="s">
        <v>36</v>
      </c>
      <c r="AH26" s="9" t="s">
        <v>36</v>
      </c>
      <c r="AI26" s="9" t="s">
        <v>2</v>
      </c>
      <c r="AJ26" s="9" t="s">
        <v>36</v>
      </c>
      <c r="AK26" s="9" t="s">
        <v>36</v>
      </c>
      <c r="AL26" s="9" t="s">
        <v>36</v>
      </c>
    </row>
    <row r="27" spans="1:38" x14ac:dyDescent="0.25">
      <c r="A27" s="5" t="s">
        <v>64</v>
      </c>
      <c r="B27" s="6">
        <f t="shared" si="0"/>
        <v>0</v>
      </c>
      <c r="C27" s="6">
        <f t="shared" si="1"/>
        <v>0</v>
      </c>
      <c r="D27" s="6">
        <f t="shared" si="2"/>
        <v>0</v>
      </c>
      <c r="E27" s="6">
        <f t="shared" si="3"/>
        <v>1</v>
      </c>
      <c r="F27" s="6">
        <f t="shared" si="4"/>
        <v>0</v>
      </c>
      <c r="G27" s="6">
        <f t="shared" si="5"/>
        <v>1</v>
      </c>
      <c r="H27" s="6">
        <f t="shared" si="6"/>
        <v>25</v>
      </c>
      <c r="I27" s="7">
        <f t="shared" si="7"/>
        <v>4</v>
      </c>
      <c r="J27" s="8">
        <f t="shared" si="8"/>
        <v>0</v>
      </c>
      <c r="K27" s="5" t="s">
        <v>40</v>
      </c>
      <c r="L27" s="5" t="s">
        <v>40</v>
      </c>
      <c r="M27" s="4" t="s">
        <v>341</v>
      </c>
      <c r="N27" s="34" t="s">
        <v>36</v>
      </c>
      <c r="O27" s="9" t="s">
        <v>36</v>
      </c>
      <c r="P27" s="9" t="s">
        <v>36</v>
      </c>
      <c r="Q27" s="9" t="s">
        <v>41</v>
      </c>
      <c r="R27" s="9" t="s">
        <v>36</v>
      </c>
      <c r="S27" s="9" t="s">
        <v>36</v>
      </c>
      <c r="T27" s="9" t="s">
        <v>36</v>
      </c>
      <c r="U27" s="9" t="s">
        <v>36</v>
      </c>
      <c r="V27" s="9" t="s">
        <v>36</v>
      </c>
      <c r="W27" s="9" t="s">
        <v>36</v>
      </c>
      <c r="X27" s="9" t="s">
        <v>36</v>
      </c>
      <c r="Y27" s="9" t="s">
        <v>36</v>
      </c>
      <c r="Z27" s="9" t="s">
        <v>36</v>
      </c>
      <c r="AA27" s="9" t="s">
        <v>36</v>
      </c>
      <c r="AB27" s="9" t="s">
        <v>36</v>
      </c>
      <c r="AC27" s="9" t="s">
        <v>36</v>
      </c>
      <c r="AD27" s="9" t="s">
        <v>36</v>
      </c>
      <c r="AE27" s="9" t="s">
        <v>36</v>
      </c>
      <c r="AF27" s="9" t="s">
        <v>36</v>
      </c>
      <c r="AG27" s="9" t="s">
        <v>36</v>
      </c>
      <c r="AH27" s="9" t="s">
        <v>36</v>
      </c>
      <c r="AI27" s="9" t="s">
        <v>36</v>
      </c>
      <c r="AJ27" s="9" t="s">
        <v>36</v>
      </c>
      <c r="AK27" s="9" t="s">
        <v>36</v>
      </c>
      <c r="AL27" s="9" t="s">
        <v>36</v>
      </c>
    </row>
    <row r="28" spans="1:38" x14ac:dyDescent="0.25">
      <c r="A28" s="5" t="s">
        <v>65</v>
      </c>
      <c r="B28" s="6">
        <f t="shared" si="0"/>
        <v>0</v>
      </c>
      <c r="C28" s="6">
        <f t="shared" si="1"/>
        <v>0</v>
      </c>
      <c r="D28" s="6">
        <f t="shared" si="2"/>
        <v>0</v>
      </c>
      <c r="E28" s="6">
        <f t="shared" si="3"/>
        <v>0</v>
      </c>
      <c r="F28" s="6">
        <f t="shared" si="4"/>
        <v>0</v>
      </c>
      <c r="G28" s="6">
        <f t="shared" si="5"/>
        <v>0</v>
      </c>
      <c r="H28" s="6">
        <f t="shared" si="6"/>
        <v>25</v>
      </c>
      <c r="I28" s="7">
        <f t="shared" si="7"/>
        <v>0</v>
      </c>
      <c r="J28" s="8">
        <f t="shared" si="8"/>
        <v>0</v>
      </c>
      <c r="K28" s="5" t="s">
        <v>36</v>
      </c>
      <c r="L28" s="5" t="s">
        <v>36</v>
      </c>
      <c r="M28" s="4" t="s">
        <v>342</v>
      </c>
      <c r="N28" s="34" t="s">
        <v>36</v>
      </c>
      <c r="O28" s="9" t="s">
        <v>38</v>
      </c>
      <c r="P28" s="9" t="s">
        <v>36</v>
      </c>
      <c r="Q28" s="9" t="s">
        <v>36</v>
      </c>
      <c r="R28" s="9" t="s">
        <v>36</v>
      </c>
      <c r="S28" s="9" t="s">
        <v>36</v>
      </c>
      <c r="T28" s="9" t="s">
        <v>36</v>
      </c>
      <c r="U28" s="9" t="s">
        <v>36</v>
      </c>
      <c r="V28" s="9" t="s">
        <v>36</v>
      </c>
      <c r="W28" s="9" t="s">
        <v>36</v>
      </c>
      <c r="X28" s="9" t="s">
        <v>36</v>
      </c>
      <c r="Y28" s="9" t="s">
        <v>36</v>
      </c>
      <c r="Z28" s="9" t="s">
        <v>36</v>
      </c>
      <c r="AA28" s="9" t="s">
        <v>36</v>
      </c>
      <c r="AB28" s="9" t="s">
        <v>36</v>
      </c>
      <c r="AC28" s="9" t="s">
        <v>36</v>
      </c>
      <c r="AD28" s="9" t="s">
        <v>36</v>
      </c>
      <c r="AE28" s="9" t="s">
        <v>36</v>
      </c>
      <c r="AF28" s="9" t="s">
        <v>36</v>
      </c>
      <c r="AG28" s="9" t="s">
        <v>36</v>
      </c>
      <c r="AH28" s="9" t="s">
        <v>36</v>
      </c>
      <c r="AI28" s="9" t="s">
        <v>36</v>
      </c>
      <c r="AJ28" s="9" t="s">
        <v>36</v>
      </c>
      <c r="AK28" s="9" t="s">
        <v>36</v>
      </c>
      <c r="AL28" s="9" t="s">
        <v>36</v>
      </c>
    </row>
    <row r="29" spans="1:38" x14ac:dyDescent="0.25">
      <c r="A29" s="5" t="s">
        <v>66</v>
      </c>
      <c r="B29" s="6">
        <f t="shared" si="0"/>
        <v>0</v>
      </c>
      <c r="C29" s="6">
        <f t="shared" si="1"/>
        <v>0</v>
      </c>
      <c r="D29" s="6">
        <f t="shared" si="2"/>
        <v>0</v>
      </c>
      <c r="E29" s="6">
        <f t="shared" si="3"/>
        <v>0</v>
      </c>
      <c r="F29" s="6">
        <f t="shared" si="4"/>
        <v>0</v>
      </c>
      <c r="G29" s="6">
        <f t="shared" si="5"/>
        <v>0</v>
      </c>
      <c r="H29" s="6">
        <f t="shared" si="6"/>
        <v>25</v>
      </c>
      <c r="I29" s="7">
        <f t="shared" si="7"/>
        <v>0</v>
      </c>
      <c r="J29" s="8">
        <f t="shared" si="8"/>
        <v>0</v>
      </c>
      <c r="K29" s="5" t="s">
        <v>36</v>
      </c>
      <c r="L29" s="5" t="s">
        <v>36</v>
      </c>
      <c r="M29" s="4" t="s">
        <v>343</v>
      </c>
      <c r="N29" s="34" t="s">
        <v>36</v>
      </c>
      <c r="O29" s="9" t="s">
        <v>36</v>
      </c>
      <c r="P29" s="9" t="s">
        <v>38</v>
      </c>
      <c r="Q29" s="9" t="s">
        <v>36</v>
      </c>
      <c r="R29" s="9" t="s">
        <v>36</v>
      </c>
      <c r="S29" s="9" t="s">
        <v>36</v>
      </c>
      <c r="T29" s="9" t="s">
        <v>36</v>
      </c>
      <c r="U29" s="9" t="s">
        <v>36</v>
      </c>
      <c r="V29" s="9" t="s">
        <v>36</v>
      </c>
      <c r="W29" s="9" t="s">
        <v>36</v>
      </c>
      <c r="X29" s="9" t="s">
        <v>36</v>
      </c>
      <c r="Y29" s="9" t="s">
        <v>36</v>
      </c>
      <c r="Z29" s="9" t="s">
        <v>36</v>
      </c>
      <c r="AA29" s="9" t="s">
        <v>36</v>
      </c>
      <c r="AB29" s="9" t="s">
        <v>36</v>
      </c>
      <c r="AC29" s="9" t="s">
        <v>36</v>
      </c>
      <c r="AD29" s="9" t="s">
        <v>36</v>
      </c>
      <c r="AE29" s="9" t="s">
        <v>36</v>
      </c>
      <c r="AF29" s="9" t="s">
        <v>36</v>
      </c>
      <c r="AG29" s="9" t="s">
        <v>36</v>
      </c>
      <c r="AH29" s="9" t="s">
        <v>36</v>
      </c>
      <c r="AI29" s="9" t="s">
        <v>36</v>
      </c>
      <c r="AJ29" s="9" t="s">
        <v>36</v>
      </c>
      <c r="AK29" s="9" t="s">
        <v>36</v>
      </c>
      <c r="AL29" s="9" t="s">
        <v>36</v>
      </c>
    </row>
    <row r="30" spans="1:38" x14ac:dyDescent="0.25">
      <c r="A30" s="5" t="s">
        <v>67</v>
      </c>
      <c r="B30" s="6">
        <f t="shared" si="0"/>
        <v>0</v>
      </c>
      <c r="C30" s="6">
        <f t="shared" si="1"/>
        <v>0</v>
      </c>
      <c r="D30" s="6">
        <f t="shared" si="2"/>
        <v>0</v>
      </c>
      <c r="E30" s="6">
        <f t="shared" si="3"/>
        <v>0</v>
      </c>
      <c r="F30" s="6">
        <f t="shared" si="4"/>
        <v>0</v>
      </c>
      <c r="G30" s="6">
        <f t="shared" si="5"/>
        <v>0</v>
      </c>
      <c r="H30" s="6">
        <f t="shared" si="6"/>
        <v>25</v>
      </c>
      <c r="I30" s="7">
        <f t="shared" si="7"/>
        <v>0</v>
      </c>
      <c r="J30" s="8">
        <f t="shared" si="8"/>
        <v>0</v>
      </c>
      <c r="K30" s="5" t="s">
        <v>36</v>
      </c>
      <c r="L30" s="5" t="s">
        <v>36</v>
      </c>
      <c r="M30" s="4" t="s">
        <v>344</v>
      </c>
      <c r="N30" s="34" t="s">
        <v>36</v>
      </c>
      <c r="O30" s="9" t="s">
        <v>36</v>
      </c>
      <c r="P30" s="9" t="s">
        <v>36</v>
      </c>
      <c r="Q30" s="9" t="s">
        <v>36</v>
      </c>
      <c r="R30" s="9" t="s">
        <v>36</v>
      </c>
      <c r="S30" s="9" t="s">
        <v>36</v>
      </c>
      <c r="T30" s="9" t="s">
        <v>36</v>
      </c>
      <c r="U30" s="9" t="s">
        <v>36</v>
      </c>
      <c r="V30" s="9" t="s">
        <v>36</v>
      </c>
      <c r="W30" s="9" t="s">
        <v>36</v>
      </c>
      <c r="X30" s="9" t="s">
        <v>36</v>
      </c>
      <c r="Y30" s="9" t="s">
        <v>36</v>
      </c>
      <c r="Z30" s="9" t="s">
        <v>36</v>
      </c>
      <c r="AA30" s="9" t="s">
        <v>36</v>
      </c>
      <c r="AB30" s="9" t="s">
        <v>36</v>
      </c>
      <c r="AC30" s="9" t="s">
        <v>36</v>
      </c>
      <c r="AD30" s="9" t="s">
        <v>36</v>
      </c>
      <c r="AE30" s="9" t="s">
        <v>36</v>
      </c>
      <c r="AF30" s="9" t="s">
        <v>36</v>
      </c>
      <c r="AG30" s="9" t="s">
        <v>36</v>
      </c>
      <c r="AH30" s="9" t="s">
        <v>36</v>
      </c>
      <c r="AI30" s="9" t="s">
        <v>36</v>
      </c>
      <c r="AJ30" s="9" t="s">
        <v>36</v>
      </c>
      <c r="AK30" s="9" t="s">
        <v>36</v>
      </c>
      <c r="AL30" s="9" t="s">
        <v>36</v>
      </c>
    </row>
    <row r="31" spans="1:38" x14ac:dyDescent="0.25">
      <c r="A31" s="5" t="s">
        <v>68</v>
      </c>
      <c r="B31" s="6">
        <f t="shared" si="0"/>
        <v>1</v>
      </c>
      <c r="C31" s="6">
        <f t="shared" si="1"/>
        <v>0</v>
      </c>
      <c r="D31" s="6">
        <f t="shared" si="2"/>
        <v>0</v>
      </c>
      <c r="E31" s="6">
        <f t="shared" si="3"/>
        <v>0</v>
      </c>
      <c r="F31" s="6">
        <f t="shared" si="4"/>
        <v>0</v>
      </c>
      <c r="G31" s="6">
        <f t="shared" si="5"/>
        <v>1</v>
      </c>
      <c r="H31" s="6">
        <f t="shared" si="6"/>
        <v>25</v>
      </c>
      <c r="I31" s="7">
        <f t="shared" si="7"/>
        <v>4</v>
      </c>
      <c r="J31" s="8">
        <f t="shared" si="8"/>
        <v>4</v>
      </c>
      <c r="K31" s="5">
        <f t="shared" si="9"/>
        <v>27.730486300875853</v>
      </c>
      <c r="L31" s="5">
        <f t="shared" si="10"/>
        <v>27.730486300875853</v>
      </c>
      <c r="M31" s="4" t="s">
        <v>345</v>
      </c>
      <c r="N31" s="34" t="s">
        <v>36</v>
      </c>
      <c r="O31" s="9" t="s">
        <v>36</v>
      </c>
      <c r="P31" s="9" t="s">
        <v>36</v>
      </c>
      <c r="Q31" s="9" t="s">
        <v>36</v>
      </c>
      <c r="R31" s="9" t="s">
        <v>36</v>
      </c>
      <c r="S31" s="9" t="s">
        <v>36</v>
      </c>
      <c r="T31" s="9" t="s">
        <v>36</v>
      </c>
      <c r="U31" s="9" t="s">
        <v>38</v>
      </c>
      <c r="V31" s="9" t="s">
        <v>36</v>
      </c>
      <c r="W31" s="9" t="s">
        <v>36</v>
      </c>
      <c r="X31" s="9" t="s">
        <v>36</v>
      </c>
      <c r="Y31" s="9" t="s">
        <v>36</v>
      </c>
      <c r="Z31" s="9">
        <v>27.730486300875853</v>
      </c>
      <c r="AA31" s="9" t="s">
        <v>36</v>
      </c>
      <c r="AB31" s="9" t="s">
        <v>36</v>
      </c>
      <c r="AC31" s="9" t="s">
        <v>36</v>
      </c>
      <c r="AD31" s="9" t="s">
        <v>36</v>
      </c>
      <c r="AE31" s="9" t="s">
        <v>36</v>
      </c>
      <c r="AF31" s="9" t="s">
        <v>36</v>
      </c>
      <c r="AG31" s="9" t="s">
        <v>36</v>
      </c>
      <c r="AH31" s="9" t="s">
        <v>36</v>
      </c>
      <c r="AI31" s="9" t="s">
        <v>36</v>
      </c>
      <c r="AJ31" s="9" t="s">
        <v>36</v>
      </c>
      <c r="AK31" s="9" t="s">
        <v>36</v>
      </c>
      <c r="AL31" s="9" t="s">
        <v>36</v>
      </c>
    </row>
    <row r="32" spans="1:38" x14ac:dyDescent="0.25">
      <c r="A32" s="5" t="s">
        <v>69</v>
      </c>
      <c r="B32" s="6">
        <f t="shared" si="0"/>
        <v>0</v>
      </c>
      <c r="C32" s="6">
        <f t="shared" si="1"/>
        <v>0</v>
      </c>
      <c r="D32" s="6">
        <f t="shared" si="2"/>
        <v>0</v>
      </c>
      <c r="E32" s="6">
        <f t="shared" si="3"/>
        <v>0</v>
      </c>
      <c r="F32" s="6">
        <f t="shared" si="4"/>
        <v>0</v>
      </c>
      <c r="G32" s="6">
        <f t="shared" si="5"/>
        <v>0</v>
      </c>
      <c r="H32" s="6">
        <f t="shared" si="6"/>
        <v>25</v>
      </c>
      <c r="I32" s="7">
        <f t="shared" si="7"/>
        <v>0</v>
      </c>
      <c r="J32" s="8">
        <f t="shared" si="8"/>
        <v>0</v>
      </c>
      <c r="K32" s="5" t="s">
        <v>36</v>
      </c>
      <c r="L32" s="5" t="s">
        <v>36</v>
      </c>
      <c r="M32" s="4" t="s">
        <v>346</v>
      </c>
      <c r="N32" s="34" t="s">
        <v>36</v>
      </c>
      <c r="O32" s="9" t="s">
        <v>36</v>
      </c>
      <c r="P32" s="9" t="s">
        <v>36</v>
      </c>
      <c r="Q32" s="9" t="s">
        <v>36</v>
      </c>
      <c r="R32" s="9" t="s">
        <v>36</v>
      </c>
      <c r="S32" s="9" t="s">
        <v>36</v>
      </c>
      <c r="T32" s="9" t="s">
        <v>36</v>
      </c>
      <c r="U32" s="9" t="s">
        <v>36</v>
      </c>
      <c r="V32" s="9" t="s">
        <v>36</v>
      </c>
      <c r="W32" s="9" t="s">
        <v>36</v>
      </c>
      <c r="X32" s="9" t="s">
        <v>36</v>
      </c>
      <c r="Y32" s="9" t="s">
        <v>36</v>
      </c>
      <c r="Z32" s="9" t="s">
        <v>36</v>
      </c>
      <c r="AA32" s="9" t="s">
        <v>36</v>
      </c>
      <c r="AB32" s="9" t="s">
        <v>38</v>
      </c>
      <c r="AC32" s="9" t="s">
        <v>36</v>
      </c>
      <c r="AD32" s="9" t="s">
        <v>36</v>
      </c>
      <c r="AE32" s="9" t="s">
        <v>36</v>
      </c>
      <c r="AF32" s="9" t="s">
        <v>36</v>
      </c>
      <c r="AG32" s="9" t="s">
        <v>36</v>
      </c>
      <c r="AH32" s="9" t="s">
        <v>36</v>
      </c>
      <c r="AI32" s="9" t="s">
        <v>36</v>
      </c>
      <c r="AJ32" s="9" t="s">
        <v>36</v>
      </c>
      <c r="AK32" s="9" t="s">
        <v>36</v>
      </c>
      <c r="AL32" s="9" t="s">
        <v>36</v>
      </c>
    </row>
    <row r="33" spans="1:39" x14ac:dyDescent="0.25">
      <c r="A33" s="5" t="s">
        <v>70</v>
      </c>
      <c r="B33" s="6">
        <f t="shared" si="0"/>
        <v>0</v>
      </c>
      <c r="C33" s="6">
        <f t="shared" si="1"/>
        <v>0</v>
      </c>
      <c r="D33" s="6">
        <f t="shared" si="2"/>
        <v>0</v>
      </c>
      <c r="E33" s="6">
        <f t="shared" si="3"/>
        <v>0</v>
      </c>
      <c r="F33" s="6">
        <f t="shared" si="4"/>
        <v>0</v>
      </c>
      <c r="G33" s="6">
        <f t="shared" si="5"/>
        <v>0</v>
      </c>
      <c r="H33" s="6">
        <f t="shared" si="6"/>
        <v>25</v>
      </c>
      <c r="I33" s="7">
        <f t="shared" si="7"/>
        <v>0</v>
      </c>
      <c r="J33" s="8">
        <f t="shared" si="8"/>
        <v>0</v>
      </c>
      <c r="K33" s="5" t="s">
        <v>36</v>
      </c>
      <c r="L33" s="5" t="s">
        <v>36</v>
      </c>
      <c r="M33" s="4" t="s">
        <v>347</v>
      </c>
      <c r="N33" s="34" t="s">
        <v>36</v>
      </c>
      <c r="O33" s="9" t="s">
        <v>38</v>
      </c>
      <c r="P33" s="9" t="s">
        <v>36</v>
      </c>
      <c r="Q33" s="9" t="s">
        <v>38</v>
      </c>
      <c r="R33" s="9" t="s">
        <v>36</v>
      </c>
      <c r="S33" s="9" t="s">
        <v>36</v>
      </c>
      <c r="T33" s="9" t="s">
        <v>36</v>
      </c>
      <c r="U33" s="9" t="s">
        <v>38</v>
      </c>
      <c r="V33" s="9" t="s">
        <v>36</v>
      </c>
      <c r="W33" s="9" t="s">
        <v>36</v>
      </c>
      <c r="X33" s="9" t="s">
        <v>36</v>
      </c>
      <c r="Y33" s="9" t="s">
        <v>36</v>
      </c>
      <c r="Z33" s="9" t="s">
        <v>36</v>
      </c>
      <c r="AA33" s="9" t="s">
        <v>36</v>
      </c>
      <c r="AB33" s="9" t="s">
        <v>38</v>
      </c>
      <c r="AC33" s="9" t="s">
        <v>36</v>
      </c>
      <c r="AD33" s="9" t="s">
        <v>36</v>
      </c>
      <c r="AE33" s="9" t="s">
        <v>36</v>
      </c>
      <c r="AF33" s="9" t="s">
        <v>36</v>
      </c>
      <c r="AG33" s="9" t="s">
        <v>36</v>
      </c>
      <c r="AH33" s="9" t="s">
        <v>36</v>
      </c>
      <c r="AI33" s="9" t="s">
        <v>36</v>
      </c>
      <c r="AJ33" s="9" t="s">
        <v>36</v>
      </c>
      <c r="AK33" s="9" t="s">
        <v>36</v>
      </c>
      <c r="AL33" s="9" t="s">
        <v>36</v>
      </c>
      <c r="AM33" s="10"/>
    </row>
    <row r="34" spans="1:39" x14ac:dyDescent="0.25">
      <c r="A34" s="5" t="s">
        <v>71</v>
      </c>
      <c r="B34" s="6">
        <f t="shared" si="0"/>
        <v>0</v>
      </c>
      <c r="C34" s="6">
        <f t="shared" si="1"/>
        <v>1</v>
      </c>
      <c r="D34" s="6">
        <f t="shared" si="2"/>
        <v>0</v>
      </c>
      <c r="E34" s="6">
        <f t="shared" si="3"/>
        <v>0</v>
      </c>
      <c r="F34" s="6">
        <f t="shared" si="4"/>
        <v>0</v>
      </c>
      <c r="G34" s="6">
        <f t="shared" si="5"/>
        <v>1</v>
      </c>
      <c r="H34" s="6">
        <f t="shared" si="6"/>
        <v>25</v>
      </c>
      <c r="I34" s="7">
        <f t="shared" si="7"/>
        <v>4</v>
      </c>
      <c r="J34" s="8">
        <f t="shared" si="8"/>
        <v>0</v>
      </c>
      <c r="K34" s="5" t="s">
        <v>40</v>
      </c>
      <c r="L34" s="5" t="s">
        <v>40</v>
      </c>
      <c r="M34" s="4" t="s">
        <v>348</v>
      </c>
      <c r="N34" s="34" t="s">
        <v>36</v>
      </c>
      <c r="O34" s="9" t="s">
        <v>36</v>
      </c>
      <c r="P34" s="9" t="s">
        <v>38</v>
      </c>
      <c r="Q34" s="9" t="s">
        <v>2</v>
      </c>
      <c r="R34" s="9" t="s">
        <v>36</v>
      </c>
      <c r="S34" s="9" t="s">
        <v>36</v>
      </c>
      <c r="T34" s="9" t="s">
        <v>36</v>
      </c>
      <c r="U34" s="9" t="s">
        <v>38</v>
      </c>
      <c r="V34" s="9" t="s">
        <v>38</v>
      </c>
      <c r="W34" s="9" t="s">
        <v>36</v>
      </c>
      <c r="X34" s="9" t="s">
        <v>38</v>
      </c>
      <c r="Y34" s="9" t="s">
        <v>38</v>
      </c>
      <c r="Z34" s="9" t="s">
        <v>36</v>
      </c>
      <c r="AA34" s="9" t="s">
        <v>38</v>
      </c>
      <c r="AB34" s="9" t="s">
        <v>36</v>
      </c>
      <c r="AC34" s="9" t="s">
        <v>36</v>
      </c>
      <c r="AD34" s="9" t="s">
        <v>38</v>
      </c>
      <c r="AE34" s="9" t="s">
        <v>36</v>
      </c>
      <c r="AF34" s="9" t="s">
        <v>38</v>
      </c>
      <c r="AG34" s="9" t="s">
        <v>36</v>
      </c>
      <c r="AH34" s="9" t="s">
        <v>36</v>
      </c>
      <c r="AI34" s="9" t="s">
        <v>36</v>
      </c>
      <c r="AJ34" s="9" t="s">
        <v>36</v>
      </c>
      <c r="AK34" s="9" t="s">
        <v>36</v>
      </c>
      <c r="AL34" s="9" t="s">
        <v>36</v>
      </c>
    </row>
    <row r="35" spans="1:39" x14ac:dyDescent="0.25">
      <c r="A35" s="5" t="s">
        <v>72</v>
      </c>
      <c r="B35" s="6">
        <f t="shared" si="0"/>
        <v>0</v>
      </c>
      <c r="C35" s="6">
        <f t="shared" si="1"/>
        <v>0</v>
      </c>
      <c r="D35" s="6">
        <f t="shared" si="2"/>
        <v>0</v>
      </c>
      <c r="E35" s="6">
        <f t="shared" si="3"/>
        <v>0</v>
      </c>
      <c r="F35" s="6">
        <f t="shared" si="4"/>
        <v>0</v>
      </c>
      <c r="G35" s="6">
        <f t="shared" si="5"/>
        <v>0</v>
      </c>
      <c r="H35" s="6">
        <f t="shared" si="6"/>
        <v>25</v>
      </c>
      <c r="I35" s="7">
        <f t="shared" si="7"/>
        <v>0</v>
      </c>
      <c r="J35" s="8">
        <f t="shared" si="8"/>
        <v>0</v>
      </c>
      <c r="K35" s="5" t="s">
        <v>36</v>
      </c>
      <c r="L35" s="5" t="s">
        <v>36</v>
      </c>
      <c r="M35" s="4" t="s">
        <v>349</v>
      </c>
      <c r="N35" s="34" t="s">
        <v>36</v>
      </c>
      <c r="O35" s="9" t="s">
        <v>36</v>
      </c>
      <c r="P35" s="9" t="s">
        <v>36</v>
      </c>
      <c r="Q35" s="9" t="s">
        <v>36</v>
      </c>
      <c r="R35" s="9" t="s">
        <v>36</v>
      </c>
      <c r="S35" s="9" t="s">
        <v>36</v>
      </c>
      <c r="T35" s="9" t="s">
        <v>36</v>
      </c>
      <c r="U35" s="9" t="s">
        <v>36</v>
      </c>
      <c r="V35" s="9" t="s">
        <v>36</v>
      </c>
      <c r="W35" s="9" t="s">
        <v>36</v>
      </c>
      <c r="X35" s="9" t="s">
        <v>36</v>
      </c>
      <c r="Y35" s="9" t="s">
        <v>36</v>
      </c>
      <c r="Z35" s="9" t="s">
        <v>36</v>
      </c>
      <c r="AA35" s="9" t="s">
        <v>36</v>
      </c>
      <c r="AB35" s="9" t="s">
        <v>36</v>
      </c>
      <c r="AC35" s="9" t="s">
        <v>36</v>
      </c>
      <c r="AD35" s="9" t="s">
        <v>36</v>
      </c>
      <c r="AE35" s="9" t="s">
        <v>36</v>
      </c>
      <c r="AF35" s="9" t="s">
        <v>36</v>
      </c>
      <c r="AG35" s="9" t="s">
        <v>36</v>
      </c>
      <c r="AH35" s="9" t="s">
        <v>36</v>
      </c>
      <c r="AI35" s="9" t="s">
        <v>36</v>
      </c>
      <c r="AJ35" s="9" t="s">
        <v>36</v>
      </c>
      <c r="AK35" s="9" t="s">
        <v>36</v>
      </c>
      <c r="AL35" s="9" t="s">
        <v>36</v>
      </c>
    </row>
    <row r="36" spans="1:39" x14ac:dyDescent="0.25">
      <c r="A36" s="5" t="s">
        <v>73</v>
      </c>
      <c r="B36" s="6">
        <f t="shared" si="0"/>
        <v>0</v>
      </c>
      <c r="C36" s="6">
        <f t="shared" si="1"/>
        <v>3</v>
      </c>
      <c r="D36" s="6">
        <f t="shared" si="2"/>
        <v>0</v>
      </c>
      <c r="E36" s="6">
        <f t="shared" si="3"/>
        <v>1</v>
      </c>
      <c r="F36" s="6">
        <f t="shared" si="4"/>
        <v>0</v>
      </c>
      <c r="G36" s="6">
        <f t="shared" si="5"/>
        <v>4</v>
      </c>
      <c r="H36" s="6">
        <f t="shared" si="6"/>
        <v>25</v>
      </c>
      <c r="I36" s="7">
        <f t="shared" si="7"/>
        <v>16</v>
      </c>
      <c r="J36" s="8">
        <f t="shared" si="8"/>
        <v>0</v>
      </c>
      <c r="K36" s="5" t="s">
        <v>40</v>
      </c>
      <c r="L36" s="5" t="s">
        <v>40</v>
      </c>
      <c r="M36" s="4" t="s">
        <v>350</v>
      </c>
      <c r="N36" s="34" t="s">
        <v>38</v>
      </c>
      <c r="O36" s="9" t="s">
        <v>36</v>
      </c>
      <c r="P36" s="9" t="s">
        <v>2</v>
      </c>
      <c r="Q36" s="9" t="s">
        <v>41</v>
      </c>
      <c r="R36" s="9" t="s">
        <v>36</v>
      </c>
      <c r="S36" s="9" t="s">
        <v>36</v>
      </c>
      <c r="T36" s="9" t="s">
        <v>36</v>
      </c>
      <c r="U36" s="9" t="s">
        <v>36</v>
      </c>
      <c r="V36" s="9" t="s">
        <v>36</v>
      </c>
      <c r="W36" s="9" t="s">
        <v>36</v>
      </c>
      <c r="X36" s="9" t="s">
        <v>36</v>
      </c>
      <c r="Y36" s="9" t="s">
        <v>36</v>
      </c>
      <c r="Z36" s="9" t="s">
        <v>36</v>
      </c>
      <c r="AA36" s="9" t="s">
        <v>36</v>
      </c>
      <c r="AB36" s="9" t="s">
        <v>36</v>
      </c>
      <c r="AC36" s="9" t="s">
        <v>2</v>
      </c>
      <c r="AD36" s="9" t="s">
        <v>36</v>
      </c>
      <c r="AE36" s="9" t="s">
        <v>36</v>
      </c>
      <c r="AF36" s="9" t="s">
        <v>36</v>
      </c>
      <c r="AG36" s="9" t="s">
        <v>36</v>
      </c>
      <c r="AH36" s="9" t="s">
        <v>36</v>
      </c>
      <c r="AI36" s="9" t="s">
        <v>2</v>
      </c>
      <c r="AJ36" s="9" t="s">
        <v>36</v>
      </c>
      <c r="AK36" s="9" t="s">
        <v>36</v>
      </c>
      <c r="AL36" s="9" t="s">
        <v>36</v>
      </c>
    </row>
    <row r="37" spans="1:39" x14ac:dyDescent="0.25">
      <c r="A37" s="5" t="s">
        <v>74</v>
      </c>
      <c r="B37" s="6">
        <f t="shared" si="0"/>
        <v>0</v>
      </c>
      <c r="C37" s="6">
        <f t="shared" si="1"/>
        <v>0</v>
      </c>
      <c r="D37" s="6">
        <f t="shared" si="2"/>
        <v>0</v>
      </c>
      <c r="E37" s="6">
        <f t="shared" si="3"/>
        <v>0</v>
      </c>
      <c r="F37" s="6">
        <f t="shared" si="4"/>
        <v>0</v>
      </c>
      <c r="G37" s="6">
        <f t="shared" si="5"/>
        <v>0</v>
      </c>
      <c r="H37" s="6">
        <f t="shared" si="6"/>
        <v>25</v>
      </c>
      <c r="I37" s="7">
        <f t="shared" si="7"/>
        <v>0</v>
      </c>
      <c r="J37" s="8">
        <f t="shared" si="8"/>
        <v>0</v>
      </c>
      <c r="K37" s="5" t="s">
        <v>36</v>
      </c>
      <c r="L37" s="5" t="s">
        <v>36</v>
      </c>
      <c r="M37" s="4" t="s">
        <v>351</v>
      </c>
      <c r="N37" s="34" t="s">
        <v>36</v>
      </c>
      <c r="O37" s="9" t="s">
        <v>36</v>
      </c>
      <c r="P37" s="9" t="s">
        <v>36</v>
      </c>
      <c r="Q37" s="9" t="s">
        <v>36</v>
      </c>
      <c r="R37" s="9" t="s">
        <v>36</v>
      </c>
      <c r="S37" s="9" t="s">
        <v>36</v>
      </c>
      <c r="T37" s="9" t="s">
        <v>36</v>
      </c>
      <c r="U37" s="9" t="s">
        <v>36</v>
      </c>
      <c r="V37" s="9" t="s">
        <v>36</v>
      </c>
      <c r="W37" s="9" t="s">
        <v>36</v>
      </c>
      <c r="X37" s="9" t="s">
        <v>36</v>
      </c>
      <c r="Y37" s="9" t="s">
        <v>36</v>
      </c>
      <c r="Z37" s="9" t="s">
        <v>36</v>
      </c>
      <c r="AA37" s="9" t="s">
        <v>36</v>
      </c>
      <c r="AB37" s="9" t="s">
        <v>36</v>
      </c>
      <c r="AC37" s="9" t="s">
        <v>36</v>
      </c>
      <c r="AD37" s="9" t="s">
        <v>38</v>
      </c>
      <c r="AE37" s="9" t="s">
        <v>36</v>
      </c>
      <c r="AF37" s="9" t="s">
        <v>36</v>
      </c>
      <c r="AG37" s="9" t="s">
        <v>36</v>
      </c>
      <c r="AH37" s="9" t="s">
        <v>36</v>
      </c>
      <c r="AI37" s="9" t="s">
        <v>36</v>
      </c>
      <c r="AJ37" s="9" t="s">
        <v>36</v>
      </c>
      <c r="AK37" s="9" t="s">
        <v>36</v>
      </c>
      <c r="AL37" s="9" t="s">
        <v>36</v>
      </c>
    </row>
    <row r="38" spans="1:39" x14ac:dyDescent="0.25">
      <c r="A38" s="5" t="s">
        <v>75</v>
      </c>
      <c r="B38" s="6">
        <f t="shared" si="0"/>
        <v>0</v>
      </c>
      <c r="C38" s="6">
        <f t="shared" si="1"/>
        <v>2</v>
      </c>
      <c r="D38" s="6">
        <f t="shared" si="2"/>
        <v>0</v>
      </c>
      <c r="E38" s="6">
        <f t="shared" si="3"/>
        <v>0</v>
      </c>
      <c r="F38" s="6">
        <f t="shared" si="4"/>
        <v>2</v>
      </c>
      <c r="G38" s="6">
        <f t="shared" si="5"/>
        <v>4</v>
      </c>
      <c r="H38" s="6">
        <f t="shared" si="6"/>
        <v>25</v>
      </c>
      <c r="I38" s="7">
        <f t="shared" si="7"/>
        <v>16</v>
      </c>
      <c r="J38" s="8">
        <f t="shared" si="8"/>
        <v>0</v>
      </c>
      <c r="K38" s="5" t="s">
        <v>40</v>
      </c>
      <c r="L38" s="5" t="s">
        <v>40</v>
      </c>
      <c r="M38" s="4" t="s">
        <v>352</v>
      </c>
      <c r="N38" s="34" t="s">
        <v>38</v>
      </c>
      <c r="O38" s="9" t="s">
        <v>36</v>
      </c>
      <c r="P38" s="9" t="s">
        <v>4</v>
      </c>
      <c r="Q38" s="9" t="s">
        <v>4</v>
      </c>
      <c r="R38" s="9" t="s">
        <v>36</v>
      </c>
      <c r="S38" s="9" t="s">
        <v>2</v>
      </c>
      <c r="T38" s="9" t="s">
        <v>2</v>
      </c>
      <c r="U38" s="9" t="s">
        <v>36</v>
      </c>
      <c r="V38" s="9" t="s">
        <v>36</v>
      </c>
      <c r="W38" s="9" t="s">
        <v>36</v>
      </c>
      <c r="X38" s="9" t="s">
        <v>36</v>
      </c>
      <c r="Y38" s="9" t="s">
        <v>36</v>
      </c>
      <c r="Z38" s="9" t="s">
        <v>36</v>
      </c>
      <c r="AA38" s="9" t="s">
        <v>36</v>
      </c>
      <c r="AB38" s="9" t="s">
        <v>36</v>
      </c>
      <c r="AC38" s="9" t="s">
        <v>36</v>
      </c>
      <c r="AD38" s="9" t="s">
        <v>36</v>
      </c>
      <c r="AE38" s="9" t="s">
        <v>36</v>
      </c>
      <c r="AF38" s="9" t="s">
        <v>36</v>
      </c>
      <c r="AG38" s="9" t="s">
        <v>36</v>
      </c>
      <c r="AH38" s="9" t="s">
        <v>36</v>
      </c>
      <c r="AI38" s="9" t="s">
        <v>36</v>
      </c>
      <c r="AJ38" s="9" t="s">
        <v>36</v>
      </c>
      <c r="AK38" s="9" t="s">
        <v>36</v>
      </c>
      <c r="AL38" s="9" t="s">
        <v>36</v>
      </c>
    </row>
    <row r="39" spans="1:39" x14ac:dyDescent="0.25">
      <c r="A39" s="5" t="s">
        <v>76</v>
      </c>
      <c r="B39" s="6">
        <f t="shared" si="0"/>
        <v>0</v>
      </c>
      <c r="C39" s="6">
        <f t="shared" si="1"/>
        <v>0</v>
      </c>
      <c r="D39" s="6">
        <f t="shared" si="2"/>
        <v>0</v>
      </c>
      <c r="E39" s="6">
        <f t="shared" si="3"/>
        <v>0</v>
      </c>
      <c r="F39" s="6">
        <f t="shared" si="4"/>
        <v>0</v>
      </c>
      <c r="G39" s="6">
        <f t="shared" si="5"/>
        <v>0</v>
      </c>
      <c r="H39" s="6">
        <f t="shared" si="6"/>
        <v>25</v>
      </c>
      <c r="I39" s="7">
        <f t="shared" si="7"/>
        <v>0</v>
      </c>
      <c r="J39" s="8">
        <f t="shared" si="8"/>
        <v>0</v>
      </c>
      <c r="K39" s="5" t="s">
        <v>36</v>
      </c>
      <c r="L39" s="5" t="s">
        <v>36</v>
      </c>
      <c r="M39" s="4" t="s">
        <v>353</v>
      </c>
      <c r="N39" s="34" t="s">
        <v>36</v>
      </c>
      <c r="O39" s="9" t="s">
        <v>36</v>
      </c>
      <c r="P39" s="9" t="s">
        <v>38</v>
      </c>
      <c r="Q39" s="9" t="s">
        <v>36</v>
      </c>
      <c r="R39" s="9" t="s">
        <v>36</v>
      </c>
      <c r="S39" s="9" t="s">
        <v>36</v>
      </c>
      <c r="T39" s="9" t="s">
        <v>36</v>
      </c>
      <c r="U39" s="9" t="s">
        <v>36</v>
      </c>
      <c r="V39" s="9" t="s">
        <v>36</v>
      </c>
      <c r="W39" s="9" t="s">
        <v>36</v>
      </c>
      <c r="X39" s="9" t="s">
        <v>36</v>
      </c>
      <c r="Y39" s="9" t="s">
        <v>36</v>
      </c>
      <c r="Z39" s="9" t="s">
        <v>36</v>
      </c>
      <c r="AA39" s="9" t="s">
        <v>36</v>
      </c>
      <c r="AB39" s="9" t="s">
        <v>36</v>
      </c>
      <c r="AC39" s="9" t="s">
        <v>36</v>
      </c>
      <c r="AD39" s="9" t="s">
        <v>36</v>
      </c>
      <c r="AE39" s="9" t="s">
        <v>36</v>
      </c>
      <c r="AF39" s="9" t="s">
        <v>36</v>
      </c>
      <c r="AG39" s="9" t="s">
        <v>36</v>
      </c>
      <c r="AH39" s="9" t="s">
        <v>36</v>
      </c>
      <c r="AI39" s="9" t="s">
        <v>36</v>
      </c>
      <c r="AJ39" s="9" t="s">
        <v>36</v>
      </c>
      <c r="AK39" s="9" t="s">
        <v>36</v>
      </c>
      <c r="AL39" s="9" t="s">
        <v>36</v>
      </c>
    </row>
    <row r="40" spans="1:39" x14ac:dyDescent="0.25">
      <c r="A40" s="5" t="s">
        <v>77</v>
      </c>
      <c r="B40" s="6">
        <f t="shared" si="0"/>
        <v>0</v>
      </c>
      <c r="C40" s="6">
        <f t="shared" si="1"/>
        <v>3</v>
      </c>
      <c r="D40" s="6">
        <f t="shared" si="2"/>
        <v>0</v>
      </c>
      <c r="E40" s="6">
        <f t="shared" si="3"/>
        <v>1</v>
      </c>
      <c r="F40" s="6">
        <f t="shared" si="4"/>
        <v>0</v>
      </c>
      <c r="G40" s="6">
        <f t="shared" si="5"/>
        <v>4</v>
      </c>
      <c r="H40" s="6">
        <f t="shared" si="6"/>
        <v>25</v>
      </c>
      <c r="I40" s="7">
        <f t="shared" si="7"/>
        <v>16</v>
      </c>
      <c r="J40" s="8">
        <f t="shared" si="8"/>
        <v>0</v>
      </c>
      <c r="K40" s="5" t="s">
        <v>40</v>
      </c>
      <c r="L40" s="5" t="s">
        <v>40</v>
      </c>
      <c r="M40" s="4" t="s">
        <v>354</v>
      </c>
      <c r="N40" s="34" t="s">
        <v>36</v>
      </c>
      <c r="O40" s="9" t="s">
        <v>36</v>
      </c>
      <c r="P40" s="9" t="s">
        <v>36</v>
      </c>
      <c r="Q40" s="9" t="s">
        <v>41</v>
      </c>
      <c r="R40" s="9" t="s">
        <v>36</v>
      </c>
      <c r="S40" s="9" t="s">
        <v>36</v>
      </c>
      <c r="T40" s="9" t="s">
        <v>36</v>
      </c>
      <c r="U40" s="9" t="s">
        <v>36</v>
      </c>
      <c r="V40" s="9" t="s">
        <v>36</v>
      </c>
      <c r="W40" s="9" t="s">
        <v>36</v>
      </c>
      <c r="X40" s="9" t="s">
        <v>36</v>
      </c>
      <c r="Y40" s="9" t="s">
        <v>36</v>
      </c>
      <c r="Z40" s="9" t="s">
        <v>36</v>
      </c>
      <c r="AA40" s="9" t="s">
        <v>36</v>
      </c>
      <c r="AB40" s="9" t="s">
        <v>36</v>
      </c>
      <c r="AC40" s="9" t="s">
        <v>36</v>
      </c>
      <c r="AD40" s="9" t="s">
        <v>36</v>
      </c>
      <c r="AE40" s="9" t="s">
        <v>36</v>
      </c>
      <c r="AF40" s="9" t="s">
        <v>2</v>
      </c>
      <c r="AG40" s="9" t="s">
        <v>36</v>
      </c>
      <c r="AH40" s="9" t="s">
        <v>36</v>
      </c>
      <c r="AI40" s="9" t="s">
        <v>2</v>
      </c>
      <c r="AJ40" s="9" t="s">
        <v>2</v>
      </c>
      <c r="AK40" s="9" t="s">
        <v>36</v>
      </c>
      <c r="AL40" s="9" t="s">
        <v>36</v>
      </c>
    </row>
    <row r="41" spans="1:39" x14ac:dyDescent="0.25">
      <c r="A41" s="5" t="s">
        <v>78</v>
      </c>
      <c r="B41" s="6">
        <f t="shared" si="0"/>
        <v>0</v>
      </c>
      <c r="C41" s="6">
        <f t="shared" si="1"/>
        <v>0</v>
      </c>
      <c r="D41" s="6">
        <f t="shared" si="2"/>
        <v>0</v>
      </c>
      <c r="E41" s="6">
        <f t="shared" si="3"/>
        <v>0</v>
      </c>
      <c r="F41" s="6">
        <f t="shared" si="4"/>
        <v>0</v>
      </c>
      <c r="G41" s="6">
        <f t="shared" si="5"/>
        <v>0</v>
      </c>
      <c r="H41" s="6">
        <f t="shared" si="6"/>
        <v>25</v>
      </c>
      <c r="I41" s="7">
        <f t="shared" si="7"/>
        <v>0</v>
      </c>
      <c r="J41" s="8">
        <f t="shared" si="8"/>
        <v>0</v>
      </c>
      <c r="K41" s="5" t="s">
        <v>36</v>
      </c>
      <c r="L41" s="5" t="s">
        <v>36</v>
      </c>
      <c r="M41" s="4" t="s">
        <v>355</v>
      </c>
      <c r="N41" s="34" t="s">
        <v>36</v>
      </c>
      <c r="O41" s="9" t="s">
        <v>36</v>
      </c>
      <c r="P41" s="9" t="s">
        <v>36</v>
      </c>
      <c r="Q41" s="9" t="s">
        <v>36</v>
      </c>
      <c r="R41" s="9" t="s">
        <v>36</v>
      </c>
      <c r="S41" s="9" t="s">
        <v>36</v>
      </c>
      <c r="T41" s="9" t="s">
        <v>36</v>
      </c>
      <c r="U41" s="9" t="s">
        <v>36</v>
      </c>
      <c r="V41" s="9" t="s">
        <v>36</v>
      </c>
      <c r="W41" s="9" t="s">
        <v>36</v>
      </c>
      <c r="X41" s="9" t="s">
        <v>36</v>
      </c>
      <c r="Y41" s="9" t="s">
        <v>36</v>
      </c>
      <c r="Z41" s="9" t="s">
        <v>36</v>
      </c>
      <c r="AA41" s="9" t="s">
        <v>36</v>
      </c>
      <c r="AB41" s="9" t="s">
        <v>36</v>
      </c>
      <c r="AC41" s="9" t="s">
        <v>36</v>
      </c>
      <c r="AD41" s="9" t="s">
        <v>36</v>
      </c>
      <c r="AE41" s="9" t="s">
        <v>36</v>
      </c>
      <c r="AF41" s="9" t="s">
        <v>36</v>
      </c>
      <c r="AG41" s="9" t="s">
        <v>36</v>
      </c>
      <c r="AH41" s="9" t="s">
        <v>36</v>
      </c>
      <c r="AI41" s="9" t="s">
        <v>36</v>
      </c>
      <c r="AJ41" s="9" t="s">
        <v>36</v>
      </c>
      <c r="AK41" s="9" t="s">
        <v>36</v>
      </c>
      <c r="AL41" s="9" t="s">
        <v>36</v>
      </c>
    </row>
    <row r="42" spans="1:39" x14ac:dyDescent="0.25">
      <c r="A42" s="5" t="s">
        <v>79</v>
      </c>
      <c r="B42" s="6">
        <f t="shared" si="0"/>
        <v>0</v>
      </c>
      <c r="C42" s="6">
        <f t="shared" si="1"/>
        <v>0</v>
      </c>
      <c r="D42" s="6">
        <f t="shared" si="2"/>
        <v>0</v>
      </c>
      <c r="E42" s="6">
        <f t="shared" si="3"/>
        <v>0</v>
      </c>
      <c r="F42" s="6">
        <f t="shared" si="4"/>
        <v>0</v>
      </c>
      <c r="G42" s="6">
        <f t="shared" si="5"/>
        <v>0</v>
      </c>
      <c r="H42" s="6">
        <f t="shared" si="6"/>
        <v>25</v>
      </c>
      <c r="I42" s="7">
        <f t="shared" si="7"/>
        <v>0</v>
      </c>
      <c r="J42" s="8">
        <f t="shared" si="8"/>
        <v>0</v>
      </c>
      <c r="K42" s="5" t="s">
        <v>36</v>
      </c>
      <c r="L42" s="5" t="s">
        <v>36</v>
      </c>
      <c r="M42" s="4" t="s">
        <v>356</v>
      </c>
      <c r="N42" s="34" t="s">
        <v>36</v>
      </c>
      <c r="O42" s="9" t="s">
        <v>36</v>
      </c>
      <c r="P42" s="9" t="s">
        <v>36</v>
      </c>
      <c r="Q42" s="9" t="s">
        <v>36</v>
      </c>
      <c r="R42" s="9" t="s">
        <v>36</v>
      </c>
      <c r="S42" s="9" t="s">
        <v>36</v>
      </c>
      <c r="T42" s="9" t="s">
        <v>36</v>
      </c>
      <c r="U42" s="9" t="s">
        <v>36</v>
      </c>
      <c r="V42" s="9" t="s">
        <v>36</v>
      </c>
      <c r="W42" s="9" t="s">
        <v>36</v>
      </c>
      <c r="X42" s="9" t="s">
        <v>36</v>
      </c>
      <c r="Y42" s="9" t="s">
        <v>36</v>
      </c>
      <c r="Z42" s="9" t="s">
        <v>36</v>
      </c>
      <c r="AA42" s="9" t="s">
        <v>36</v>
      </c>
      <c r="AB42" s="9" t="s">
        <v>36</v>
      </c>
      <c r="AC42" s="9" t="s">
        <v>36</v>
      </c>
      <c r="AD42" s="9" t="s">
        <v>36</v>
      </c>
      <c r="AE42" s="9" t="s">
        <v>36</v>
      </c>
      <c r="AF42" s="9" t="s">
        <v>36</v>
      </c>
      <c r="AG42" s="9" t="s">
        <v>36</v>
      </c>
      <c r="AH42" s="9" t="s">
        <v>36</v>
      </c>
      <c r="AI42" s="9" t="s">
        <v>36</v>
      </c>
      <c r="AJ42" s="9" t="s">
        <v>36</v>
      </c>
      <c r="AK42" s="9" t="s">
        <v>36</v>
      </c>
      <c r="AL42" s="9" t="s">
        <v>36</v>
      </c>
    </row>
    <row r="43" spans="1:39" x14ac:dyDescent="0.25">
      <c r="A43" s="5" t="s">
        <v>80</v>
      </c>
      <c r="B43" s="6">
        <f t="shared" si="0"/>
        <v>0</v>
      </c>
      <c r="C43" s="6">
        <f t="shared" si="1"/>
        <v>0</v>
      </c>
      <c r="D43" s="6">
        <f t="shared" si="2"/>
        <v>0</v>
      </c>
      <c r="E43" s="6">
        <f t="shared" si="3"/>
        <v>0</v>
      </c>
      <c r="F43" s="6">
        <f t="shared" si="4"/>
        <v>0</v>
      </c>
      <c r="G43" s="6">
        <f t="shared" si="5"/>
        <v>0</v>
      </c>
      <c r="H43" s="6">
        <f t="shared" si="6"/>
        <v>25</v>
      </c>
      <c r="I43" s="7">
        <f t="shared" si="7"/>
        <v>0</v>
      </c>
      <c r="J43" s="8">
        <f t="shared" si="8"/>
        <v>0</v>
      </c>
      <c r="K43" s="5" t="s">
        <v>36</v>
      </c>
      <c r="L43" s="5" t="s">
        <v>36</v>
      </c>
      <c r="M43" s="4" t="s">
        <v>357</v>
      </c>
      <c r="N43" s="34" t="s">
        <v>36</v>
      </c>
      <c r="O43" s="9" t="s">
        <v>36</v>
      </c>
      <c r="P43" s="9" t="s">
        <v>36</v>
      </c>
      <c r="Q43" s="9" t="s">
        <v>36</v>
      </c>
      <c r="R43" s="9" t="s">
        <v>36</v>
      </c>
      <c r="S43" s="9" t="s">
        <v>36</v>
      </c>
      <c r="T43" s="9" t="s">
        <v>36</v>
      </c>
      <c r="U43" s="9" t="s">
        <v>36</v>
      </c>
      <c r="V43" s="9" t="s">
        <v>36</v>
      </c>
      <c r="W43" s="9" t="s">
        <v>36</v>
      </c>
      <c r="X43" s="9" t="s">
        <v>36</v>
      </c>
      <c r="Y43" s="9" t="s">
        <v>36</v>
      </c>
      <c r="Z43" s="9" t="s">
        <v>36</v>
      </c>
      <c r="AA43" s="9" t="s">
        <v>36</v>
      </c>
      <c r="AB43" s="9" t="s">
        <v>36</v>
      </c>
      <c r="AC43" s="9" t="s">
        <v>36</v>
      </c>
      <c r="AD43" s="9" t="s">
        <v>36</v>
      </c>
      <c r="AE43" s="9" t="s">
        <v>36</v>
      </c>
      <c r="AF43" s="9" t="s">
        <v>36</v>
      </c>
      <c r="AG43" s="9" t="s">
        <v>36</v>
      </c>
      <c r="AH43" s="9" t="s">
        <v>36</v>
      </c>
      <c r="AI43" s="9" t="s">
        <v>36</v>
      </c>
      <c r="AJ43" s="9" t="s">
        <v>36</v>
      </c>
      <c r="AK43" s="9" t="s">
        <v>36</v>
      </c>
      <c r="AL43" s="9" t="s">
        <v>36</v>
      </c>
    </row>
    <row r="44" spans="1:39" x14ac:dyDescent="0.25">
      <c r="A44" s="5" t="s">
        <v>81</v>
      </c>
      <c r="B44" s="6">
        <f t="shared" si="0"/>
        <v>0</v>
      </c>
      <c r="C44" s="6">
        <f t="shared" si="1"/>
        <v>0</v>
      </c>
      <c r="D44" s="6">
        <f t="shared" si="2"/>
        <v>0</v>
      </c>
      <c r="E44" s="6">
        <f t="shared" si="3"/>
        <v>0</v>
      </c>
      <c r="F44" s="6">
        <f t="shared" si="4"/>
        <v>0</v>
      </c>
      <c r="G44" s="6">
        <f t="shared" si="5"/>
        <v>0</v>
      </c>
      <c r="H44" s="6">
        <f t="shared" si="6"/>
        <v>25</v>
      </c>
      <c r="I44" s="7">
        <f t="shared" si="7"/>
        <v>0</v>
      </c>
      <c r="J44" s="8">
        <f t="shared" si="8"/>
        <v>0</v>
      </c>
      <c r="K44" s="5" t="s">
        <v>36</v>
      </c>
      <c r="L44" s="5" t="s">
        <v>36</v>
      </c>
      <c r="M44" s="4" t="s">
        <v>358</v>
      </c>
      <c r="N44" s="34" t="s">
        <v>36</v>
      </c>
      <c r="O44" s="9" t="s">
        <v>36</v>
      </c>
      <c r="P44" s="9" t="s">
        <v>36</v>
      </c>
      <c r="Q44" s="9" t="s">
        <v>36</v>
      </c>
      <c r="R44" s="9" t="s">
        <v>36</v>
      </c>
      <c r="S44" s="9" t="s">
        <v>36</v>
      </c>
      <c r="T44" s="9" t="s">
        <v>36</v>
      </c>
      <c r="U44" s="9" t="s">
        <v>36</v>
      </c>
      <c r="V44" s="9" t="s">
        <v>36</v>
      </c>
      <c r="W44" s="9" t="s">
        <v>36</v>
      </c>
      <c r="X44" s="9" t="s">
        <v>36</v>
      </c>
      <c r="Y44" s="9" t="s">
        <v>36</v>
      </c>
      <c r="Z44" s="9" t="s">
        <v>36</v>
      </c>
      <c r="AA44" s="9" t="s">
        <v>36</v>
      </c>
      <c r="AB44" s="9" t="s">
        <v>36</v>
      </c>
      <c r="AC44" s="9" t="s">
        <v>36</v>
      </c>
      <c r="AD44" s="9" t="s">
        <v>36</v>
      </c>
      <c r="AE44" s="9" t="s">
        <v>36</v>
      </c>
      <c r="AF44" s="9" t="s">
        <v>36</v>
      </c>
      <c r="AG44" s="9" t="s">
        <v>36</v>
      </c>
      <c r="AH44" s="9" t="s">
        <v>36</v>
      </c>
      <c r="AI44" s="9" t="s">
        <v>36</v>
      </c>
      <c r="AJ44" s="9" t="s">
        <v>36</v>
      </c>
      <c r="AK44" s="9" t="s">
        <v>36</v>
      </c>
      <c r="AL44" s="9" t="s">
        <v>36</v>
      </c>
    </row>
    <row r="45" spans="1:39" x14ac:dyDescent="0.25">
      <c r="A45" s="5" t="s">
        <v>82</v>
      </c>
      <c r="B45" s="6">
        <f t="shared" si="0"/>
        <v>0</v>
      </c>
      <c r="C45" s="6">
        <f t="shared" si="1"/>
        <v>0</v>
      </c>
      <c r="D45" s="6">
        <f t="shared" si="2"/>
        <v>0</v>
      </c>
      <c r="E45" s="6">
        <f t="shared" si="3"/>
        <v>0</v>
      </c>
      <c r="F45" s="6">
        <f t="shared" si="4"/>
        <v>0</v>
      </c>
      <c r="G45" s="6">
        <f t="shared" si="5"/>
        <v>0</v>
      </c>
      <c r="H45" s="6">
        <f t="shared" si="6"/>
        <v>25</v>
      </c>
      <c r="I45" s="7">
        <f t="shared" si="7"/>
        <v>0</v>
      </c>
      <c r="J45" s="8">
        <f t="shared" si="8"/>
        <v>0</v>
      </c>
      <c r="K45" s="5" t="s">
        <v>36</v>
      </c>
      <c r="L45" s="5" t="s">
        <v>36</v>
      </c>
      <c r="M45" s="4" t="s">
        <v>359</v>
      </c>
      <c r="N45" s="34" t="s">
        <v>36</v>
      </c>
      <c r="O45" s="9" t="s">
        <v>36</v>
      </c>
      <c r="P45" s="9" t="s">
        <v>38</v>
      </c>
      <c r="Q45" s="9" t="s">
        <v>36</v>
      </c>
      <c r="R45" s="9" t="s">
        <v>38</v>
      </c>
      <c r="S45" s="9" t="s">
        <v>36</v>
      </c>
      <c r="T45" s="9" t="s">
        <v>36</v>
      </c>
      <c r="U45" s="9" t="s">
        <v>36</v>
      </c>
      <c r="V45" s="9" t="s">
        <v>36</v>
      </c>
      <c r="W45" s="9" t="s">
        <v>36</v>
      </c>
      <c r="X45" s="9" t="s">
        <v>36</v>
      </c>
      <c r="Y45" s="9" t="s">
        <v>36</v>
      </c>
      <c r="Z45" s="9" t="s">
        <v>36</v>
      </c>
      <c r="AA45" s="9" t="s">
        <v>36</v>
      </c>
      <c r="AB45" s="9" t="s">
        <v>36</v>
      </c>
      <c r="AC45" s="9" t="s">
        <v>36</v>
      </c>
      <c r="AD45" s="9" t="s">
        <v>36</v>
      </c>
      <c r="AE45" s="9" t="s">
        <v>36</v>
      </c>
      <c r="AF45" s="9" t="s">
        <v>36</v>
      </c>
      <c r="AG45" s="9" t="s">
        <v>36</v>
      </c>
      <c r="AH45" s="9" t="s">
        <v>36</v>
      </c>
      <c r="AI45" s="9" t="s">
        <v>36</v>
      </c>
      <c r="AJ45" s="9" t="s">
        <v>36</v>
      </c>
      <c r="AK45" s="9" t="s">
        <v>36</v>
      </c>
      <c r="AL45" s="9" t="s">
        <v>36</v>
      </c>
    </row>
    <row r="46" spans="1:39" x14ac:dyDescent="0.25">
      <c r="A46" s="5" t="s">
        <v>83</v>
      </c>
      <c r="B46" s="6">
        <f t="shared" si="0"/>
        <v>0</v>
      </c>
      <c r="C46" s="6">
        <f t="shared" si="1"/>
        <v>0</v>
      </c>
      <c r="D46" s="6">
        <f t="shared" si="2"/>
        <v>0</v>
      </c>
      <c r="E46" s="6">
        <f t="shared" si="3"/>
        <v>0</v>
      </c>
      <c r="F46" s="6">
        <f t="shared" si="4"/>
        <v>0</v>
      </c>
      <c r="G46" s="6">
        <f t="shared" si="5"/>
        <v>0</v>
      </c>
      <c r="H46" s="6">
        <f t="shared" si="6"/>
        <v>25</v>
      </c>
      <c r="I46" s="7">
        <f t="shared" si="7"/>
        <v>0</v>
      </c>
      <c r="J46" s="8">
        <f t="shared" si="8"/>
        <v>0</v>
      </c>
      <c r="K46" s="5" t="s">
        <v>36</v>
      </c>
      <c r="L46" s="5" t="s">
        <v>36</v>
      </c>
      <c r="M46" s="4" t="s">
        <v>360</v>
      </c>
      <c r="N46" s="34" t="s">
        <v>36</v>
      </c>
      <c r="O46" s="9" t="s">
        <v>38</v>
      </c>
      <c r="P46" s="9" t="s">
        <v>36</v>
      </c>
      <c r="Q46" s="9" t="s">
        <v>36</v>
      </c>
      <c r="R46" s="9" t="s">
        <v>36</v>
      </c>
      <c r="S46" s="9" t="s">
        <v>36</v>
      </c>
      <c r="T46" s="9" t="s">
        <v>36</v>
      </c>
      <c r="U46" s="9" t="s">
        <v>36</v>
      </c>
      <c r="V46" s="9" t="s">
        <v>36</v>
      </c>
      <c r="W46" s="9" t="s">
        <v>36</v>
      </c>
      <c r="X46" s="9" t="s">
        <v>36</v>
      </c>
      <c r="Y46" s="9" t="s">
        <v>36</v>
      </c>
      <c r="Z46" s="9" t="s">
        <v>36</v>
      </c>
      <c r="AA46" s="9" t="s">
        <v>36</v>
      </c>
      <c r="AB46" s="9" t="s">
        <v>36</v>
      </c>
      <c r="AC46" s="9" t="s">
        <v>36</v>
      </c>
      <c r="AD46" s="9" t="s">
        <v>36</v>
      </c>
      <c r="AE46" s="9" t="s">
        <v>36</v>
      </c>
      <c r="AF46" s="9" t="s">
        <v>36</v>
      </c>
      <c r="AG46" s="9" t="s">
        <v>36</v>
      </c>
      <c r="AH46" s="9" t="s">
        <v>36</v>
      </c>
      <c r="AI46" s="9" t="s">
        <v>36</v>
      </c>
      <c r="AJ46" s="9" t="s">
        <v>36</v>
      </c>
      <c r="AK46" s="9" t="s">
        <v>36</v>
      </c>
      <c r="AL46" s="9" t="s">
        <v>36</v>
      </c>
    </row>
    <row r="47" spans="1:39" x14ac:dyDescent="0.25">
      <c r="A47" s="5" t="s">
        <v>84</v>
      </c>
      <c r="B47" s="6">
        <f t="shared" si="0"/>
        <v>0</v>
      </c>
      <c r="C47" s="6">
        <f t="shared" si="1"/>
        <v>0</v>
      </c>
      <c r="D47" s="6">
        <f t="shared" si="2"/>
        <v>0</v>
      </c>
      <c r="E47" s="6">
        <f t="shared" si="3"/>
        <v>0</v>
      </c>
      <c r="F47" s="6">
        <f t="shared" si="4"/>
        <v>0</v>
      </c>
      <c r="G47" s="6">
        <f t="shared" si="5"/>
        <v>0</v>
      </c>
      <c r="H47" s="6">
        <f t="shared" si="6"/>
        <v>25</v>
      </c>
      <c r="I47" s="7">
        <f t="shared" si="7"/>
        <v>0</v>
      </c>
      <c r="J47" s="8">
        <f t="shared" si="8"/>
        <v>0</v>
      </c>
      <c r="K47" s="5" t="s">
        <v>36</v>
      </c>
      <c r="L47" s="5" t="s">
        <v>36</v>
      </c>
      <c r="M47" s="4" t="s">
        <v>361</v>
      </c>
      <c r="N47" s="34" t="s">
        <v>36</v>
      </c>
      <c r="O47" s="9" t="s">
        <v>36</v>
      </c>
      <c r="P47" s="9" t="s">
        <v>36</v>
      </c>
      <c r="Q47" s="9" t="s">
        <v>36</v>
      </c>
      <c r="R47" s="9" t="s">
        <v>36</v>
      </c>
      <c r="S47" s="9" t="s">
        <v>36</v>
      </c>
      <c r="T47" s="9" t="s">
        <v>36</v>
      </c>
      <c r="U47" s="9" t="s">
        <v>36</v>
      </c>
      <c r="V47" s="9" t="s">
        <v>36</v>
      </c>
      <c r="W47" s="9" t="s">
        <v>36</v>
      </c>
      <c r="X47" s="9" t="s">
        <v>36</v>
      </c>
      <c r="Y47" s="9" t="s">
        <v>36</v>
      </c>
      <c r="Z47" s="9" t="s">
        <v>36</v>
      </c>
      <c r="AA47" s="9" t="s">
        <v>36</v>
      </c>
      <c r="AB47" s="9" t="s">
        <v>36</v>
      </c>
      <c r="AC47" s="9" t="s">
        <v>36</v>
      </c>
      <c r="AD47" s="9" t="s">
        <v>36</v>
      </c>
      <c r="AE47" s="9" t="s">
        <v>36</v>
      </c>
      <c r="AF47" s="9" t="s">
        <v>36</v>
      </c>
      <c r="AG47" s="9" t="s">
        <v>36</v>
      </c>
      <c r="AH47" s="9" t="s">
        <v>36</v>
      </c>
      <c r="AI47" s="9" t="s">
        <v>36</v>
      </c>
      <c r="AJ47" s="9" t="s">
        <v>36</v>
      </c>
      <c r="AK47" s="9" t="s">
        <v>36</v>
      </c>
      <c r="AL47" s="9" t="s">
        <v>36</v>
      </c>
    </row>
    <row r="48" spans="1:39" x14ac:dyDescent="0.25">
      <c r="A48" s="5" t="s">
        <v>85</v>
      </c>
      <c r="B48" s="6">
        <f t="shared" si="0"/>
        <v>0</v>
      </c>
      <c r="C48" s="6">
        <f t="shared" si="1"/>
        <v>0</v>
      </c>
      <c r="D48" s="6">
        <f t="shared" si="2"/>
        <v>0</v>
      </c>
      <c r="E48" s="6">
        <f t="shared" si="3"/>
        <v>0</v>
      </c>
      <c r="F48" s="6">
        <f t="shared" si="4"/>
        <v>0</v>
      </c>
      <c r="G48" s="6">
        <f t="shared" si="5"/>
        <v>0</v>
      </c>
      <c r="H48" s="6">
        <f t="shared" si="6"/>
        <v>25</v>
      </c>
      <c r="I48" s="7">
        <f t="shared" si="7"/>
        <v>0</v>
      </c>
      <c r="J48" s="8">
        <f t="shared" si="8"/>
        <v>0</v>
      </c>
      <c r="K48" s="5" t="s">
        <v>36</v>
      </c>
      <c r="L48" s="5" t="s">
        <v>36</v>
      </c>
      <c r="M48" s="4" t="s">
        <v>362</v>
      </c>
      <c r="N48" s="34" t="s">
        <v>36</v>
      </c>
      <c r="O48" s="9" t="s">
        <v>36</v>
      </c>
      <c r="P48" s="9" t="s">
        <v>36</v>
      </c>
      <c r="Q48" s="9" t="s">
        <v>36</v>
      </c>
      <c r="R48" s="9" t="s">
        <v>36</v>
      </c>
      <c r="S48" s="9" t="s">
        <v>36</v>
      </c>
      <c r="T48" s="9" t="s">
        <v>36</v>
      </c>
      <c r="U48" s="9" t="s">
        <v>36</v>
      </c>
      <c r="V48" s="9" t="s">
        <v>36</v>
      </c>
      <c r="W48" s="9" t="s">
        <v>36</v>
      </c>
      <c r="X48" s="9" t="s">
        <v>36</v>
      </c>
      <c r="Y48" s="9" t="s">
        <v>36</v>
      </c>
      <c r="Z48" s="9" t="s">
        <v>36</v>
      </c>
      <c r="AA48" s="9" t="s">
        <v>36</v>
      </c>
      <c r="AB48" s="9" t="s">
        <v>36</v>
      </c>
      <c r="AC48" s="9" t="s">
        <v>36</v>
      </c>
      <c r="AD48" s="9" t="s">
        <v>36</v>
      </c>
      <c r="AE48" s="9" t="s">
        <v>36</v>
      </c>
      <c r="AF48" s="9" t="s">
        <v>36</v>
      </c>
      <c r="AG48" s="9" t="s">
        <v>36</v>
      </c>
      <c r="AH48" s="9" t="s">
        <v>36</v>
      </c>
      <c r="AI48" s="9" t="s">
        <v>36</v>
      </c>
      <c r="AJ48" s="9" t="s">
        <v>36</v>
      </c>
      <c r="AK48" s="9" t="s">
        <v>36</v>
      </c>
      <c r="AL48" s="9" t="s">
        <v>36</v>
      </c>
    </row>
    <row r="49" spans="1:38" x14ac:dyDescent="0.25">
      <c r="A49" s="5" t="s">
        <v>86</v>
      </c>
      <c r="B49" s="6">
        <f t="shared" si="0"/>
        <v>0</v>
      </c>
      <c r="C49" s="6">
        <f t="shared" si="1"/>
        <v>0</v>
      </c>
      <c r="D49" s="6">
        <f t="shared" si="2"/>
        <v>0</v>
      </c>
      <c r="E49" s="6">
        <f t="shared" si="3"/>
        <v>0</v>
      </c>
      <c r="F49" s="6">
        <f t="shared" si="4"/>
        <v>0</v>
      </c>
      <c r="G49" s="6">
        <f t="shared" si="5"/>
        <v>0</v>
      </c>
      <c r="H49" s="6">
        <f t="shared" si="6"/>
        <v>25</v>
      </c>
      <c r="I49" s="7">
        <f t="shared" si="7"/>
        <v>0</v>
      </c>
      <c r="J49" s="8">
        <f t="shared" si="8"/>
        <v>0</v>
      </c>
      <c r="K49" s="5" t="s">
        <v>36</v>
      </c>
      <c r="L49" s="5" t="s">
        <v>36</v>
      </c>
      <c r="M49" s="4" t="s">
        <v>363</v>
      </c>
      <c r="N49" s="34" t="s">
        <v>36</v>
      </c>
      <c r="O49" s="9" t="s">
        <v>36</v>
      </c>
      <c r="P49" s="9" t="s">
        <v>36</v>
      </c>
      <c r="Q49" s="9" t="s">
        <v>36</v>
      </c>
      <c r="R49" s="9" t="s">
        <v>36</v>
      </c>
      <c r="S49" s="9" t="s">
        <v>36</v>
      </c>
      <c r="T49" s="9" t="s">
        <v>36</v>
      </c>
      <c r="U49" s="9" t="s">
        <v>36</v>
      </c>
      <c r="V49" s="9" t="s">
        <v>36</v>
      </c>
      <c r="W49" s="9" t="s">
        <v>36</v>
      </c>
      <c r="X49" s="9" t="s">
        <v>36</v>
      </c>
      <c r="Y49" s="9" t="s">
        <v>36</v>
      </c>
      <c r="Z49" s="9" t="s">
        <v>36</v>
      </c>
      <c r="AA49" s="9" t="s">
        <v>36</v>
      </c>
      <c r="AB49" s="9" t="s">
        <v>36</v>
      </c>
      <c r="AC49" s="9" t="s">
        <v>36</v>
      </c>
      <c r="AD49" s="9" t="s">
        <v>36</v>
      </c>
      <c r="AE49" s="9" t="s">
        <v>36</v>
      </c>
      <c r="AF49" s="9" t="s">
        <v>36</v>
      </c>
      <c r="AG49" s="9" t="s">
        <v>36</v>
      </c>
      <c r="AH49" s="9" t="s">
        <v>36</v>
      </c>
      <c r="AI49" s="9" t="s">
        <v>36</v>
      </c>
      <c r="AJ49" s="9" t="s">
        <v>36</v>
      </c>
      <c r="AK49" s="9" t="s">
        <v>36</v>
      </c>
      <c r="AL49" s="9" t="s">
        <v>36</v>
      </c>
    </row>
    <row r="50" spans="1:38" x14ac:dyDescent="0.25">
      <c r="A50" s="5" t="s">
        <v>87</v>
      </c>
      <c r="B50" s="6">
        <f t="shared" si="0"/>
        <v>0</v>
      </c>
      <c r="C50" s="6">
        <f t="shared" si="1"/>
        <v>0</v>
      </c>
      <c r="D50" s="6">
        <f t="shared" si="2"/>
        <v>0</v>
      </c>
      <c r="E50" s="6">
        <f t="shared" si="3"/>
        <v>0</v>
      </c>
      <c r="F50" s="6">
        <f t="shared" si="4"/>
        <v>0</v>
      </c>
      <c r="G50" s="6">
        <f t="shared" si="5"/>
        <v>0</v>
      </c>
      <c r="H50" s="6">
        <f t="shared" si="6"/>
        <v>25</v>
      </c>
      <c r="I50" s="7">
        <f t="shared" si="7"/>
        <v>0</v>
      </c>
      <c r="J50" s="8">
        <f t="shared" si="8"/>
        <v>0</v>
      </c>
      <c r="K50" s="5" t="s">
        <v>36</v>
      </c>
      <c r="L50" s="5" t="s">
        <v>36</v>
      </c>
      <c r="M50" s="4" t="s">
        <v>364</v>
      </c>
      <c r="N50" s="34" t="s">
        <v>36</v>
      </c>
      <c r="O50" s="9" t="s">
        <v>36</v>
      </c>
      <c r="P50" s="9" t="s">
        <v>36</v>
      </c>
      <c r="Q50" s="9" t="s">
        <v>36</v>
      </c>
      <c r="R50" s="9" t="s">
        <v>36</v>
      </c>
      <c r="S50" s="9" t="s">
        <v>36</v>
      </c>
      <c r="T50" s="9" t="s">
        <v>36</v>
      </c>
      <c r="U50" s="9" t="s">
        <v>38</v>
      </c>
      <c r="V50" s="9" t="s">
        <v>36</v>
      </c>
      <c r="W50" s="9" t="s">
        <v>36</v>
      </c>
      <c r="X50" s="9" t="s">
        <v>36</v>
      </c>
      <c r="Y50" s="9" t="s">
        <v>38</v>
      </c>
      <c r="Z50" s="9" t="s">
        <v>36</v>
      </c>
      <c r="AA50" s="9" t="s">
        <v>36</v>
      </c>
      <c r="AB50" s="9" t="s">
        <v>36</v>
      </c>
      <c r="AC50" s="9" t="s">
        <v>36</v>
      </c>
      <c r="AD50" s="9" t="s">
        <v>36</v>
      </c>
      <c r="AE50" s="9" t="s">
        <v>36</v>
      </c>
      <c r="AF50" s="9" t="s">
        <v>36</v>
      </c>
      <c r="AG50" s="9" t="s">
        <v>36</v>
      </c>
      <c r="AH50" s="9" t="s">
        <v>36</v>
      </c>
      <c r="AI50" s="9" t="s">
        <v>36</v>
      </c>
      <c r="AJ50" s="9" t="s">
        <v>36</v>
      </c>
      <c r="AK50" s="9" t="s">
        <v>36</v>
      </c>
      <c r="AL50" s="9" t="s">
        <v>36</v>
      </c>
    </row>
    <row r="51" spans="1:38" x14ac:dyDescent="0.25">
      <c r="A51" s="5" t="s">
        <v>88</v>
      </c>
      <c r="B51" s="6">
        <f t="shared" si="0"/>
        <v>0</v>
      </c>
      <c r="C51" s="6">
        <f t="shared" si="1"/>
        <v>0</v>
      </c>
      <c r="D51" s="6">
        <f t="shared" si="2"/>
        <v>0</v>
      </c>
      <c r="E51" s="6">
        <f t="shared" si="3"/>
        <v>0</v>
      </c>
      <c r="F51" s="6">
        <f t="shared" si="4"/>
        <v>0</v>
      </c>
      <c r="G51" s="6">
        <f t="shared" si="5"/>
        <v>0</v>
      </c>
      <c r="H51" s="6">
        <f t="shared" si="6"/>
        <v>25</v>
      </c>
      <c r="I51" s="7">
        <f t="shared" si="7"/>
        <v>0</v>
      </c>
      <c r="J51" s="8">
        <f t="shared" si="8"/>
        <v>0</v>
      </c>
      <c r="K51" s="5" t="s">
        <v>36</v>
      </c>
      <c r="L51" s="5" t="s">
        <v>36</v>
      </c>
      <c r="M51" s="4" t="s">
        <v>365</v>
      </c>
      <c r="N51" s="34" t="s">
        <v>36</v>
      </c>
      <c r="O51" s="9" t="s">
        <v>36</v>
      </c>
      <c r="P51" s="9" t="s">
        <v>36</v>
      </c>
      <c r="Q51" s="9" t="s">
        <v>36</v>
      </c>
      <c r="R51" s="9" t="s">
        <v>36</v>
      </c>
      <c r="S51" s="9" t="s">
        <v>36</v>
      </c>
      <c r="T51" s="9" t="s">
        <v>36</v>
      </c>
      <c r="U51" s="9" t="s">
        <v>36</v>
      </c>
      <c r="V51" s="9" t="s">
        <v>36</v>
      </c>
      <c r="W51" s="9" t="s">
        <v>36</v>
      </c>
      <c r="X51" s="9" t="s">
        <v>36</v>
      </c>
      <c r="Y51" s="9" t="s">
        <v>36</v>
      </c>
      <c r="Z51" s="9" t="s">
        <v>36</v>
      </c>
      <c r="AA51" s="9" t="s">
        <v>36</v>
      </c>
      <c r="AB51" s="9" t="s">
        <v>36</v>
      </c>
      <c r="AC51" s="9" t="s">
        <v>36</v>
      </c>
      <c r="AD51" s="9" t="s">
        <v>36</v>
      </c>
      <c r="AE51" s="9" t="s">
        <v>36</v>
      </c>
      <c r="AF51" s="9" t="s">
        <v>36</v>
      </c>
      <c r="AG51" s="9" t="s">
        <v>36</v>
      </c>
      <c r="AH51" s="9" t="s">
        <v>36</v>
      </c>
      <c r="AI51" s="9" t="s">
        <v>36</v>
      </c>
      <c r="AJ51" s="9" t="s">
        <v>36</v>
      </c>
      <c r="AK51" s="9" t="s">
        <v>36</v>
      </c>
      <c r="AL51" s="9" t="s">
        <v>36</v>
      </c>
    </row>
    <row r="52" spans="1:38" x14ac:dyDescent="0.25">
      <c r="A52" s="5" t="s">
        <v>89</v>
      </c>
      <c r="B52" s="6">
        <f t="shared" si="0"/>
        <v>0</v>
      </c>
      <c r="C52" s="6">
        <f t="shared" si="1"/>
        <v>0</v>
      </c>
      <c r="D52" s="6">
        <f t="shared" si="2"/>
        <v>0</v>
      </c>
      <c r="E52" s="6">
        <f t="shared" si="3"/>
        <v>0</v>
      </c>
      <c r="F52" s="6">
        <f t="shared" si="4"/>
        <v>0</v>
      </c>
      <c r="G52" s="6">
        <f t="shared" si="5"/>
        <v>0</v>
      </c>
      <c r="H52" s="6">
        <f t="shared" si="6"/>
        <v>25</v>
      </c>
      <c r="I52" s="7">
        <f t="shared" si="7"/>
        <v>0</v>
      </c>
      <c r="J52" s="8">
        <f t="shared" si="8"/>
        <v>0</v>
      </c>
      <c r="K52" s="5" t="s">
        <v>36</v>
      </c>
      <c r="L52" s="5" t="s">
        <v>36</v>
      </c>
      <c r="M52" s="4" t="s">
        <v>366</v>
      </c>
      <c r="N52" s="34" t="s">
        <v>36</v>
      </c>
      <c r="O52" s="9" t="s">
        <v>36</v>
      </c>
      <c r="P52" s="9" t="s">
        <v>36</v>
      </c>
      <c r="Q52" s="9" t="s">
        <v>36</v>
      </c>
      <c r="R52" s="9" t="s">
        <v>36</v>
      </c>
      <c r="S52" s="9" t="s">
        <v>36</v>
      </c>
      <c r="T52" s="9" t="s">
        <v>36</v>
      </c>
      <c r="U52" s="9" t="s">
        <v>36</v>
      </c>
      <c r="V52" s="9" t="s">
        <v>36</v>
      </c>
      <c r="W52" s="9" t="s">
        <v>36</v>
      </c>
      <c r="X52" s="9" t="s">
        <v>36</v>
      </c>
      <c r="Y52" s="9" t="s">
        <v>36</v>
      </c>
      <c r="Z52" s="9" t="s">
        <v>36</v>
      </c>
      <c r="AA52" s="9" t="s">
        <v>36</v>
      </c>
      <c r="AB52" s="9" t="s">
        <v>36</v>
      </c>
      <c r="AC52" s="9" t="s">
        <v>36</v>
      </c>
      <c r="AD52" s="9" t="s">
        <v>36</v>
      </c>
      <c r="AE52" s="9" t="s">
        <v>36</v>
      </c>
      <c r="AF52" s="9" t="s">
        <v>36</v>
      </c>
      <c r="AG52" s="9" t="s">
        <v>36</v>
      </c>
      <c r="AH52" s="9" t="s">
        <v>36</v>
      </c>
      <c r="AI52" s="9" t="s">
        <v>36</v>
      </c>
      <c r="AJ52" s="9" t="s">
        <v>36</v>
      </c>
      <c r="AK52" s="9" t="s">
        <v>36</v>
      </c>
      <c r="AL52" s="9" t="s">
        <v>36</v>
      </c>
    </row>
    <row r="53" spans="1:38" x14ac:dyDescent="0.25">
      <c r="A53" s="5" t="s">
        <v>90</v>
      </c>
      <c r="B53" s="6">
        <f t="shared" si="0"/>
        <v>0</v>
      </c>
      <c r="C53" s="6">
        <f t="shared" si="1"/>
        <v>0</v>
      </c>
      <c r="D53" s="6">
        <f t="shared" si="2"/>
        <v>0</v>
      </c>
      <c r="E53" s="6">
        <f t="shared" si="3"/>
        <v>0</v>
      </c>
      <c r="F53" s="6">
        <f t="shared" si="4"/>
        <v>0</v>
      </c>
      <c r="G53" s="6">
        <f t="shared" si="5"/>
        <v>0</v>
      </c>
      <c r="H53" s="6">
        <f t="shared" si="6"/>
        <v>25</v>
      </c>
      <c r="I53" s="7">
        <f t="shared" si="7"/>
        <v>0</v>
      </c>
      <c r="J53" s="8">
        <f t="shared" si="8"/>
        <v>0</v>
      </c>
      <c r="K53" s="5" t="s">
        <v>36</v>
      </c>
      <c r="L53" s="5" t="s">
        <v>36</v>
      </c>
      <c r="M53" s="4" t="s">
        <v>367</v>
      </c>
      <c r="N53" s="34" t="s">
        <v>36</v>
      </c>
      <c r="O53" s="9" t="s">
        <v>36</v>
      </c>
      <c r="P53" s="9" t="s">
        <v>36</v>
      </c>
      <c r="Q53" s="9" t="s">
        <v>36</v>
      </c>
      <c r="R53" s="9" t="s">
        <v>36</v>
      </c>
      <c r="S53" s="9" t="s">
        <v>36</v>
      </c>
      <c r="T53" s="9" t="s">
        <v>36</v>
      </c>
      <c r="U53" s="9" t="s">
        <v>36</v>
      </c>
      <c r="V53" s="9" t="s">
        <v>36</v>
      </c>
      <c r="W53" s="9" t="s">
        <v>36</v>
      </c>
      <c r="X53" s="9" t="s">
        <v>36</v>
      </c>
      <c r="Y53" s="9" t="s">
        <v>36</v>
      </c>
      <c r="Z53" s="9" t="s">
        <v>36</v>
      </c>
      <c r="AA53" s="9" t="s">
        <v>36</v>
      </c>
      <c r="AB53" s="9" t="s">
        <v>36</v>
      </c>
      <c r="AC53" s="9" t="s">
        <v>36</v>
      </c>
      <c r="AD53" s="9" t="s">
        <v>36</v>
      </c>
      <c r="AE53" s="9" t="s">
        <v>36</v>
      </c>
      <c r="AF53" s="9" t="s">
        <v>36</v>
      </c>
      <c r="AG53" s="9" t="s">
        <v>36</v>
      </c>
      <c r="AH53" s="9" t="s">
        <v>36</v>
      </c>
      <c r="AI53" s="9" t="s">
        <v>36</v>
      </c>
      <c r="AJ53" s="9" t="s">
        <v>36</v>
      </c>
      <c r="AK53" s="9" t="s">
        <v>36</v>
      </c>
      <c r="AL53" s="9" t="s">
        <v>36</v>
      </c>
    </row>
    <row r="54" spans="1:38" x14ac:dyDescent="0.25">
      <c r="A54" s="5" t="s">
        <v>91</v>
      </c>
      <c r="B54" s="6">
        <f t="shared" si="0"/>
        <v>0</v>
      </c>
      <c r="C54" s="6">
        <f t="shared" si="1"/>
        <v>0</v>
      </c>
      <c r="D54" s="6">
        <f t="shared" si="2"/>
        <v>0</v>
      </c>
      <c r="E54" s="6">
        <f t="shared" si="3"/>
        <v>0</v>
      </c>
      <c r="F54" s="6">
        <f t="shared" si="4"/>
        <v>0</v>
      </c>
      <c r="G54" s="6">
        <f t="shared" si="5"/>
        <v>0</v>
      </c>
      <c r="H54" s="6">
        <f t="shared" si="6"/>
        <v>25</v>
      </c>
      <c r="I54" s="7">
        <f t="shared" si="7"/>
        <v>0</v>
      </c>
      <c r="J54" s="8">
        <f t="shared" si="8"/>
        <v>0</v>
      </c>
      <c r="K54" s="5" t="s">
        <v>36</v>
      </c>
      <c r="L54" s="5" t="s">
        <v>36</v>
      </c>
      <c r="M54" s="4" t="s">
        <v>368</v>
      </c>
      <c r="N54" s="34" t="s">
        <v>36</v>
      </c>
      <c r="O54" s="9" t="s">
        <v>36</v>
      </c>
      <c r="P54" s="9" t="s">
        <v>36</v>
      </c>
      <c r="Q54" s="9" t="s">
        <v>36</v>
      </c>
      <c r="R54" s="9" t="s">
        <v>36</v>
      </c>
      <c r="S54" s="9" t="s">
        <v>36</v>
      </c>
      <c r="T54" s="9" t="s">
        <v>36</v>
      </c>
      <c r="U54" s="9" t="s">
        <v>36</v>
      </c>
      <c r="V54" s="9" t="s">
        <v>36</v>
      </c>
      <c r="W54" s="9" t="s">
        <v>36</v>
      </c>
      <c r="X54" s="9" t="s">
        <v>36</v>
      </c>
      <c r="Y54" s="9" t="s">
        <v>36</v>
      </c>
      <c r="Z54" s="9" t="s">
        <v>36</v>
      </c>
      <c r="AA54" s="9" t="s">
        <v>36</v>
      </c>
      <c r="AB54" s="9" t="s">
        <v>36</v>
      </c>
      <c r="AC54" s="9" t="s">
        <v>36</v>
      </c>
      <c r="AD54" s="9" t="s">
        <v>36</v>
      </c>
      <c r="AE54" s="9" t="s">
        <v>36</v>
      </c>
      <c r="AF54" s="9" t="s">
        <v>36</v>
      </c>
      <c r="AG54" s="9" t="s">
        <v>36</v>
      </c>
      <c r="AH54" s="9" t="s">
        <v>36</v>
      </c>
      <c r="AI54" s="9" t="s">
        <v>36</v>
      </c>
      <c r="AJ54" s="9" t="s">
        <v>36</v>
      </c>
      <c r="AK54" s="9" t="s">
        <v>36</v>
      </c>
      <c r="AL54" s="9" t="s">
        <v>36</v>
      </c>
    </row>
    <row r="55" spans="1:38" x14ac:dyDescent="0.25">
      <c r="A55" s="5" t="s">
        <v>92</v>
      </c>
      <c r="B55" s="6">
        <f t="shared" si="0"/>
        <v>0</v>
      </c>
      <c r="C55" s="6">
        <f t="shared" si="1"/>
        <v>0</v>
      </c>
      <c r="D55" s="6">
        <f t="shared" si="2"/>
        <v>0</v>
      </c>
      <c r="E55" s="6">
        <f t="shared" si="3"/>
        <v>0</v>
      </c>
      <c r="F55" s="6">
        <f t="shared" si="4"/>
        <v>0</v>
      </c>
      <c r="G55" s="6">
        <f t="shared" si="5"/>
        <v>0</v>
      </c>
      <c r="H55" s="6">
        <f t="shared" si="6"/>
        <v>25</v>
      </c>
      <c r="I55" s="7">
        <f t="shared" si="7"/>
        <v>0</v>
      </c>
      <c r="J55" s="8">
        <f t="shared" si="8"/>
        <v>0</v>
      </c>
      <c r="K55" s="5" t="s">
        <v>36</v>
      </c>
      <c r="L55" s="5" t="s">
        <v>36</v>
      </c>
      <c r="M55" s="4" t="s">
        <v>369</v>
      </c>
      <c r="N55" s="34" t="s">
        <v>36</v>
      </c>
      <c r="O55" s="9" t="s">
        <v>36</v>
      </c>
      <c r="P55" s="9" t="s">
        <v>36</v>
      </c>
      <c r="Q55" s="9" t="s">
        <v>36</v>
      </c>
      <c r="R55" s="9" t="s">
        <v>36</v>
      </c>
      <c r="S55" s="9" t="s">
        <v>36</v>
      </c>
      <c r="T55" s="9" t="s">
        <v>36</v>
      </c>
      <c r="U55" s="9" t="s">
        <v>38</v>
      </c>
      <c r="V55" s="9" t="s">
        <v>38</v>
      </c>
      <c r="W55" s="9" t="s">
        <v>36</v>
      </c>
      <c r="X55" s="9" t="s">
        <v>38</v>
      </c>
      <c r="Y55" s="9" t="s">
        <v>38</v>
      </c>
      <c r="Z55" s="9" t="s">
        <v>36</v>
      </c>
      <c r="AA55" s="9" t="s">
        <v>38</v>
      </c>
      <c r="AB55" s="9" t="s">
        <v>36</v>
      </c>
      <c r="AC55" s="9" t="s">
        <v>36</v>
      </c>
      <c r="AD55" s="9" t="s">
        <v>38</v>
      </c>
      <c r="AE55" s="9" t="s">
        <v>36</v>
      </c>
      <c r="AF55" s="9" t="s">
        <v>36</v>
      </c>
      <c r="AG55" s="9" t="s">
        <v>36</v>
      </c>
      <c r="AH55" s="9" t="s">
        <v>36</v>
      </c>
      <c r="AI55" s="9" t="s">
        <v>36</v>
      </c>
      <c r="AJ55" s="9" t="s">
        <v>36</v>
      </c>
      <c r="AK55" s="9" t="s">
        <v>36</v>
      </c>
      <c r="AL55" s="9" t="s">
        <v>36</v>
      </c>
    </row>
    <row r="56" spans="1:38" x14ac:dyDescent="0.25">
      <c r="A56" s="5" t="s">
        <v>93</v>
      </c>
      <c r="B56" s="6">
        <f t="shared" si="0"/>
        <v>2</v>
      </c>
      <c r="C56" s="6">
        <f t="shared" si="1"/>
        <v>0</v>
      </c>
      <c r="D56" s="6">
        <f t="shared" si="2"/>
        <v>0</v>
      </c>
      <c r="E56" s="6">
        <f t="shared" si="3"/>
        <v>1</v>
      </c>
      <c r="F56" s="6">
        <f t="shared" si="4"/>
        <v>0</v>
      </c>
      <c r="G56" s="6">
        <f t="shared" si="5"/>
        <v>3</v>
      </c>
      <c r="H56" s="6">
        <f t="shared" si="6"/>
        <v>25</v>
      </c>
      <c r="I56" s="7">
        <f t="shared" si="7"/>
        <v>12</v>
      </c>
      <c r="J56" s="8">
        <f t="shared" si="8"/>
        <v>8</v>
      </c>
      <c r="K56" s="5">
        <f t="shared" si="9"/>
        <v>2.1644499999999995</v>
      </c>
      <c r="L56" s="5">
        <f t="shared" si="10"/>
        <v>3.7458999999999998</v>
      </c>
      <c r="M56" s="4" t="s">
        <v>370</v>
      </c>
      <c r="N56" s="34" t="s">
        <v>36</v>
      </c>
      <c r="O56" s="9" t="s">
        <v>36</v>
      </c>
      <c r="P56" s="9" t="s">
        <v>36</v>
      </c>
      <c r="Q56" s="9" t="s">
        <v>41</v>
      </c>
      <c r="R56" s="9" t="s">
        <v>36</v>
      </c>
      <c r="S56" s="9" t="s">
        <v>36</v>
      </c>
      <c r="T56" s="9" t="s">
        <v>36</v>
      </c>
      <c r="U56" s="9" t="s">
        <v>36</v>
      </c>
      <c r="V56" s="9" t="s">
        <v>36</v>
      </c>
      <c r="W56" s="9" t="s">
        <v>36</v>
      </c>
      <c r="X56" s="9" t="s">
        <v>36</v>
      </c>
      <c r="Y56" s="9" t="s">
        <v>36</v>
      </c>
      <c r="Z56" s="9" t="s">
        <v>36</v>
      </c>
      <c r="AA56" s="9" t="s">
        <v>36</v>
      </c>
      <c r="AB56" s="9" t="s">
        <v>36</v>
      </c>
      <c r="AC56" s="9" t="s">
        <v>36</v>
      </c>
      <c r="AD56" s="9" t="s">
        <v>36</v>
      </c>
      <c r="AE56" s="9" t="s">
        <v>36</v>
      </c>
      <c r="AF56" s="9" t="s">
        <v>36</v>
      </c>
      <c r="AG56" s="9" t="s">
        <v>36</v>
      </c>
      <c r="AH56" s="9" t="s">
        <v>36</v>
      </c>
      <c r="AI56" s="9">
        <v>0.58299999999999996</v>
      </c>
      <c r="AJ56" s="9">
        <v>3.7458999999999998</v>
      </c>
      <c r="AK56" s="9" t="s">
        <v>36</v>
      </c>
      <c r="AL56" s="9" t="s">
        <v>36</v>
      </c>
    </row>
    <row r="57" spans="1:38" x14ac:dyDescent="0.25">
      <c r="A57" s="5" t="s">
        <v>94</v>
      </c>
      <c r="B57" s="6">
        <f t="shared" si="0"/>
        <v>0</v>
      </c>
      <c r="C57" s="6">
        <f t="shared" si="1"/>
        <v>0</v>
      </c>
      <c r="D57" s="6">
        <f t="shared" si="2"/>
        <v>0</v>
      </c>
      <c r="E57" s="6">
        <f t="shared" si="3"/>
        <v>1</v>
      </c>
      <c r="F57" s="6">
        <f t="shared" si="4"/>
        <v>0</v>
      </c>
      <c r="G57" s="6">
        <f t="shared" si="5"/>
        <v>1</v>
      </c>
      <c r="H57" s="6">
        <f t="shared" si="6"/>
        <v>25</v>
      </c>
      <c r="I57" s="7">
        <f t="shared" si="7"/>
        <v>4</v>
      </c>
      <c r="J57" s="8">
        <f t="shared" si="8"/>
        <v>0</v>
      </c>
      <c r="K57" s="5" t="s">
        <v>40</v>
      </c>
      <c r="L57" s="5" t="s">
        <v>40</v>
      </c>
      <c r="M57" s="4" t="s">
        <v>371</v>
      </c>
      <c r="N57" s="34" t="s">
        <v>36</v>
      </c>
      <c r="O57" s="9" t="s">
        <v>38</v>
      </c>
      <c r="P57" s="9" t="s">
        <v>36</v>
      </c>
      <c r="Q57" s="9" t="s">
        <v>41</v>
      </c>
      <c r="R57" s="9" t="s">
        <v>36</v>
      </c>
      <c r="S57" s="9" t="s">
        <v>36</v>
      </c>
      <c r="T57" s="9" t="s">
        <v>36</v>
      </c>
      <c r="U57" s="9" t="s">
        <v>36</v>
      </c>
      <c r="V57" s="9" t="s">
        <v>38</v>
      </c>
      <c r="W57" s="9" t="s">
        <v>36</v>
      </c>
      <c r="X57" s="9" t="s">
        <v>36</v>
      </c>
      <c r="Y57" s="9" t="s">
        <v>36</v>
      </c>
      <c r="Z57" s="9" t="s">
        <v>36</v>
      </c>
      <c r="AA57" s="9" t="s">
        <v>36</v>
      </c>
      <c r="AB57" s="9" t="s">
        <v>36</v>
      </c>
      <c r="AC57" s="9" t="s">
        <v>36</v>
      </c>
      <c r="AD57" s="9" t="s">
        <v>36</v>
      </c>
      <c r="AE57" s="9" t="s">
        <v>36</v>
      </c>
      <c r="AF57" s="9" t="s">
        <v>36</v>
      </c>
      <c r="AG57" s="9" t="s">
        <v>36</v>
      </c>
      <c r="AH57" s="9" t="s">
        <v>36</v>
      </c>
      <c r="AI57" s="9" t="s">
        <v>36</v>
      </c>
      <c r="AJ57" s="9" t="s">
        <v>36</v>
      </c>
      <c r="AK57" s="9" t="s">
        <v>36</v>
      </c>
      <c r="AL57" s="9" t="s">
        <v>36</v>
      </c>
    </row>
    <row r="58" spans="1:38" x14ac:dyDescent="0.25">
      <c r="A58" s="5" t="s">
        <v>95</v>
      </c>
      <c r="B58" s="6">
        <f t="shared" si="0"/>
        <v>0</v>
      </c>
      <c r="C58" s="6">
        <f t="shared" si="1"/>
        <v>0</v>
      </c>
      <c r="D58" s="6">
        <f t="shared" si="2"/>
        <v>0</v>
      </c>
      <c r="E58" s="6">
        <f t="shared" si="3"/>
        <v>1</v>
      </c>
      <c r="F58" s="6">
        <f t="shared" si="4"/>
        <v>0</v>
      </c>
      <c r="G58" s="6">
        <f t="shared" si="5"/>
        <v>1</v>
      </c>
      <c r="H58" s="6">
        <f t="shared" si="6"/>
        <v>25</v>
      </c>
      <c r="I58" s="7">
        <f t="shared" si="7"/>
        <v>4</v>
      </c>
      <c r="J58" s="8">
        <f t="shared" si="8"/>
        <v>0</v>
      </c>
      <c r="K58" s="5" t="s">
        <v>40</v>
      </c>
      <c r="L58" s="5" t="s">
        <v>40</v>
      </c>
      <c r="M58" s="4" t="s">
        <v>372</v>
      </c>
      <c r="N58" s="34" t="s">
        <v>36</v>
      </c>
      <c r="O58" s="9" t="s">
        <v>36</v>
      </c>
      <c r="P58" s="9" t="s">
        <v>36</v>
      </c>
      <c r="Q58" s="9" t="s">
        <v>41</v>
      </c>
      <c r="R58" s="9" t="s">
        <v>36</v>
      </c>
      <c r="S58" s="9" t="s">
        <v>36</v>
      </c>
      <c r="T58" s="9" t="s">
        <v>36</v>
      </c>
      <c r="U58" s="9" t="s">
        <v>36</v>
      </c>
      <c r="V58" s="9" t="s">
        <v>36</v>
      </c>
      <c r="W58" s="9" t="s">
        <v>36</v>
      </c>
      <c r="X58" s="9" t="s">
        <v>36</v>
      </c>
      <c r="Y58" s="9" t="s">
        <v>36</v>
      </c>
      <c r="Z58" s="9" t="s">
        <v>36</v>
      </c>
      <c r="AA58" s="9" t="s">
        <v>36</v>
      </c>
      <c r="AB58" s="9" t="s">
        <v>36</v>
      </c>
      <c r="AC58" s="9" t="s">
        <v>36</v>
      </c>
      <c r="AD58" s="9" t="s">
        <v>36</v>
      </c>
      <c r="AE58" s="9" t="s">
        <v>36</v>
      </c>
      <c r="AF58" s="9" t="s">
        <v>36</v>
      </c>
      <c r="AG58" s="9" t="s">
        <v>36</v>
      </c>
      <c r="AH58" s="9" t="s">
        <v>36</v>
      </c>
      <c r="AI58" s="9" t="s">
        <v>36</v>
      </c>
      <c r="AJ58" s="9" t="s">
        <v>36</v>
      </c>
      <c r="AK58" s="9" t="s">
        <v>36</v>
      </c>
      <c r="AL58" s="9" t="s">
        <v>36</v>
      </c>
    </row>
    <row r="59" spans="1:38" x14ac:dyDescent="0.25">
      <c r="A59" s="5" t="s">
        <v>96</v>
      </c>
      <c r="B59" s="6">
        <f t="shared" si="0"/>
        <v>0</v>
      </c>
      <c r="C59" s="6">
        <f t="shared" si="1"/>
        <v>0</v>
      </c>
      <c r="D59" s="6">
        <f t="shared" si="2"/>
        <v>0</v>
      </c>
      <c r="E59" s="6">
        <f t="shared" si="3"/>
        <v>0</v>
      </c>
      <c r="F59" s="6">
        <f t="shared" si="4"/>
        <v>0</v>
      </c>
      <c r="G59" s="6">
        <f t="shared" si="5"/>
        <v>0</v>
      </c>
      <c r="H59" s="6">
        <f t="shared" si="6"/>
        <v>25</v>
      </c>
      <c r="I59" s="7">
        <f t="shared" si="7"/>
        <v>0</v>
      </c>
      <c r="J59" s="8">
        <f t="shared" si="8"/>
        <v>0</v>
      </c>
      <c r="K59" s="5" t="s">
        <v>36</v>
      </c>
      <c r="L59" s="5" t="s">
        <v>36</v>
      </c>
      <c r="M59" s="4" t="s">
        <v>373</v>
      </c>
      <c r="N59" s="34" t="s">
        <v>36</v>
      </c>
      <c r="O59" s="9" t="s">
        <v>36</v>
      </c>
      <c r="P59" s="9" t="s">
        <v>36</v>
      </c>
      <c r="Q59" s="9" t="s">
        <v>36</v>
      </c>
      <c r="R59" s="9" t="s">
        <v>36</v>
      </c>
      <c r="S59" s="9" t="s">
        <v>36</v>
      </c>
      <c r="T59" s="9" t="s">
        <v>36</v>
      </c>
      <c r="U59" s="9" t="s">
        <v>36</v>
      </c>
      <c r="V59" s="9" t="s">
        <v>36</v>
      </c>
      <c r="W59" s="9" t="s">
        <v>36</v>
      </c>
      <c r="X59" s="9" t="s">
        <v>36</v>
      </c>
      <c r="Y59" s="9" t="s">
        <v>36</v>
      </c>
      <c r="Z59" s="9" t="s">
        <v>36</v>
      </c>
      <c r="AA59" s="9" t="s">
        <v>36</v>
      </c>
      <c r="AB59" s="9" t="s">
        <v>36</v>
      </c>
      <c r="AC59" s="9" t="s">
        <v>36</v>
      </c>
      <c r="AD59" s="9" t="s">
        <v>36</v>
      </c>
      <c r="AE59" s="9" t="s">
        <v>36</v>
      </c>
      <c r="AF59" s="9" t="s">
        <v>36</v>
      </c>
      <c r="AG59" s="9" t="s">
        <v>36</v>
      </c>
      <c r="AH59" s="9" t="s">
        <v>38</v>
      </c>
      <c r="AI59" s="9" t="s">
        <v>36</v>
      </c>
      <c r="AJ59" s="9" t="s">
        <v>36</v>
      </c>
      <c r="AK59" s="9" t="s">
        <v>36</v>
      </c>
      <c r="AL59" s="9" t="s">
        <v>36</v>
      </c>
    </row>
    <row r="60" spans="1:38" x14ac:dyDescent="0.25">
      <c r="A60" s="5" t="s">
        <v>97</v>
      </c>
      <c r="B60" s="6">
        <f t="shared" si="0"/>
        <v>0</v>
      </c>
      <c r="C60" s="6">
        <f t="shared" si="1"/>
        <v>0</v>
      </c>
      <c r="D60" s="6">
        <f t="shared" si="2"/>
        <v>0</v>
      </c>
      <c r="E60" s="6">
        <f t="shared" si="3"/>
        <v>0</v>
      </c>
      <c r="F60" s="6">
        <f t="shared" si="4"/>
        <v>0</v>
      </c>
      <c r="G60" s="6">
        <f t="shared" si="5"/>
        <v>0</v>
      </c>
      <c r="H60" s="6">
        <f t="shared" si="6"/>
        <v>25</v>
      </c>
      <c r="I60" s="7">
        <f t="shared" si="7"/>
        <v>0</v>
      </c>
      <c r="J60" s="8">
        <f t="shared" si="8"/>
        <v>0</v>
      </c>
      <c r="K60" s="5" t="s">
        <v>36</v>
      </c>
      <c r="L60" s="5" t="s">
        <v>36</v>
      </c>
      <c r="M60" s="4" t="s">
        <v>374</v>
      </c>
      <c r="N60" s="34" t="s">
        <v>36</v>
      </c>
      <c r="O60" s="9" t="s">
        <v>36</v>
      </c>
      <c r="P60" s="9" t="s">
        <v>36</v>
      </c>
      <c r="Q60" s="9" t="s">
        <v>36</v>
      </c>
      <c r="R60" s="9" t="s">
        <v>36</v>
      </c>
      <c r="S60" s="9" t="s">
        <v>36</v>
      </c>
      <c r="T60" s="9" t="s">
        <v>36</v>
      </c>
      <c r="U60" s="9" t="s">
        <v>36</v>
      </c>
      <c r="V60" s="9" t="s">
        <v>36</v>
      </c>
      <c r="W60" s="9" t="s">
        <v>36</v>
      </c>
      <c r="X60" s="9" t="s">
        <v>36</v>
      </c>
      <c r="Y60" s="9" t="s">
        <v>36</v>
      </c>
      <c r="Z60" s="9" t="s">
        <v>36</v>
      </c>
      <c r="AA60" s="9" t="s">
        <v>36</v>
      </c>
      <c r="AB60" s="9" t="s">
        <v>36</v>
      </c>
      <c r="AC60" s="9" t="s">
        <v>36</v>
      </c>
      <c r="AD60" s="9" t="s">
        <v>36</v>
      </c>
      <c r="AE60" s="9" t="s">
        <v>36</v>
      </c>
      <c r="AF60" s="9" t="s">
        <v>36</v>
      </c>
      <c r="AG60" s="9" t="s">
        <v>36</v>
      </c>
      <c r="AH60" s="9" t="s">
        <v>36</v>
      </c>
      <c r="AI60" s="9" t="s">
        <v>36</v>
      </c>
      <c r="AJ60" s="9" t="s">
        <v>36</v>
      </c>
      <c r="AK60" s="9" t="s">
        <v>36</v>
      </c>
      <c r="AL60" s="9" t="s">
        <v>36</v>
      </c>
    </row>
    <row r="61" spans="1:38" x14ac:dyDescent="0.25">
      <c r="A61" s="5" t="s">
        <v>98</v>
      </c>
      <c r="B61" s="6">
        <f t="shared" si="0"/>
        <v>0</v>
      </c>
      <c r="C61" s="6">
        <f t="shared" si="1"/>
        <v>1</v>
      </c>
      <c r="D61" s="6">
        <f t="shared" si="2"/>
        <v>0</v>
      </c>
      <c r="E61" s="6">
        <f t="shared" si="3"/>
        <v>0</v>
      </c>
      <c r="F61" s="6">
        <f t="shared" si="4"/>
        <v>0</v>
      </c>
      <c r="G61" s="6">
        <f t="shared" si="5"/>
        <v>1</v>
      </c>
      <c r="H61" s="6">
        <f t="shared" si="6"/>
        <v>25</v>
      </c>
      <c r="I61" s="7">
        <f t="shared" si="7"/>
        <v>4</v>
      </c>
      <c r="J61" s="8">
        <f t="shared" si="8"/>
        <v>0</v>
      </c>
      <c r="K61" s="5" t="s">
        <v>40</v>
      </c>
      <c r="L61" s="5" t="s">
        <v>40</v>
      </c>
      <c r="M61" s="4" t="s">
        <v>375</v>
      </c>
      <c r="N61" s="34" t="s">
        <v>36</v>
      </c>
      <c r="O61" s="9" t="s">
        <v>36</v>
      </c>
      <c r="P61" s="9" t="s">
        <v>36</v>
      </c>
      <c r="Q61" s="9" t="s">
        <v>36</v>
      </c>
      <c r="R61" s="9" t="s">
        <v>36</v>
      </c>
      <c r="S61" s="9" t="s">
        <v>36</v>
      </c>
      <c r="T61" s="9" t="s">
        <v>36</v>
      </c>
      <c r="U61" s="9" t="s">
        <v>36</v>
      </c>
      <c r="V61" s="9" t="s">
        <v>36</v>
      </c>
      <c r="W61" s="9" t="s">
        <v>36</v>
      </c>
      <c r="X61" s="9" t="s">
        <v>36</v>
      </c>
      <c r="Y61" s="9" t="s">
        <v>36</v>
      </c>
      <c r="Z61" s="9" t="s">
        <v>2</v>
      </c>
      <c r="AA61" s="9" t="s">
        <v>36</v>
      </c>
      <c r="AB61" s="9" t="s">
        <v>36</v>
      </c>
      <c r="AC61" s="9" t="s">
        <v>36</v>
      </c>
      <c r="AD61" s="9" t="s">
        <v>36</v>
      </c>
      <c r="AE61" s="9" t="s">
        <v>36</v>
      </c>
      <c r="AF61" s="9" t="s">
        <v>36</v>
      </c>
      <c r="AG61" s="9" t="s">
        <v>36</v>
      </c>
      <c r="AH61" s="9" t="s">
        <v>36</v>
      </c>
      <c r="AI61" s="9" t="s">
        <v>36</v>
      </c>
      <c r="AJ61" s="9" t="s">
        <v>36</v>
      </c>
      <c r="AK61" s="9" t="s">
        <v>36</v>
      </c>
      <c r="AL61" s="9" t="s">
        <v>36</v>
      </c>
    </row>
    <row r="62" spans="1:38" x14ac:dyDescent="0.25">
      <c r="A62" s="5" t="s">
        <v>99</v>
      </c>
      <c r="B62" s="6">
        <f t="shared" si="0"/>
        <v>0</v>
      </c>
      <c r="C62" s="6">
        <f t="shared" si="1"/>
        <v>0</v>
      </c>
      <c r="D62" s="6">
        <f t="shared" si="2"/>
        <v>0</v>
      </c>
      <c r="E62" s="6">
        <f t="shared" si="3"/>
        <v>0</v>
      </c>
      <c r="F62" s="6">
        <f t="shared" si="4"/>
        <v>0</v>
      </c>
      <c r="G62" s="6">
        <f t="shared" si="5"/>
        <v>0</v>
      </c>
      <c r="H62" s="6">
        <f t="shared" si="6"/>
        <v>25</v>
      </c>
      <c r="I62" s="7">
        <f t="shared" si="7"/>
        <v>0</v>
      </c>
      <c r="J62" s="8">
        <f t="shared" si="8"/>
        <v>0</v>
      </c>
      <c r="K62" s="5" t="s">
        <v>36</v>
      </c>
      <c r="L62" s="5" t="s">
        <v>36</v>
      </c>
      <c r="M62" s="4" t="s">
        <v>376</v>
      </c>
      <c r="N62" s="34" t="s">
        <v>36</v>
      </c>
      <c r="O62" s="9" t="s">
        <v>36</v>
      </c>
      <c r="P62" s="9" t="s">
        <v>36</v>
      </c>
      <c r="Q62" s="9" t="s">
        <v>36</v>
      </c>
      <c r="R62" s="9" t="s">
        <v>36</v>
      </c>
      <c r="S62" s="9" t="s">
        <v>36</v>
      </c>
      <c r="T62" s="9" t="s">
        <v>36</v>
      </c>
      <c r="U62" s="9" t="s">
        <v>36</v>
      </c>
      <c r="V62" s="9" t="s">
        <v>36</v>
      </c>
      <c r="W62" s="9" t="s">
        <v>36</v>
      </c>
      <c r="X62" s="9" t="s">
        <v>36</v>
      </c>
      <c r="Y62" s="9" t="s">
        <v>36</v>
      </c>
      <c r="Z62" s="9" t="s">
        <v>36</v>
      </c>
      <c r="AA62" s="9" t="s">
        <v>36</v>
      </c>
      <c r="AB62" s="9" t="s">
        <v>36</v>
      </c>
      <c r="AC62" s="9" t="s">
        <v>36</v>
      </c>
      <c r="AD62" s="9" t="s">
        <v>36</v>
      </c>
      <c r="AE62" s="9" t="s">
        <v>36</v>
      </c>
      <c r="AF62" s="9" t="s">
        <v>36</v>
      </c>
      <c r="AG62" s="9" t="s">
        <v>36</v>
      </c>
      <c r="AH62" s="9" t="s">
        <v>36</v>
      </c>
      <c r="AI62" s="9" t="s">
        <v>36</v>
      </c>
      <c r="AJ62" s="9" t="s">
        <v>36</v>
      </c>
      <c r="AK62" s="9" t="s">
        <v>36</v>
      </c>
      <c r="AL62" s="9" t="s">
        <v>36</v>
      </c>
    </row>
    <row r="63" spans="1:38" x14ac:dyDescent="0.25">
      <c r="A63" s="5" t="s">
        <v>100</v>
      </c>
      <c r="B63" s="6">
        <f t="shared" si="0"/>
        <v>0</v>
      </c>
      <c r="C63" s="6">
        <f t="shared" si="1"/>
        <v>0</v>
      </c>
      <c r="D63" s="6">
        <f t="shared" si="2"/>
        <v>0</v>
      </c>
      <c r="E63" s="6">
        <f t="shared" si="3"/>
        <v>0</v>
      </c>
      <c r="F63" s="6">
        <f t="shared" si="4"/>
        <v>0</v>
      </c>
      <c r="G63" s="6">
        <f t="shared" si="5"/>
        <v>0</v>
      </c>
      <c r="H63" s="6">
        <f t="shared" si="6"/>
        <v>25</v>
      </c>
      <c r="I63" s="7">
        <f t="shared" si="7"/>
        <v>0</v>
      </c>
      <c r="J63" s="8">
        <f t="shared" si="8"/>
        <v>0</v>
      </c>
      <c r="K63" s="5" t="s">
        <v>36</v>
      </c>
      <c r="L63" s="5" t="s">
        <v>36</v>
      </c>
      <c r="M63" s="4" t="s">
        <v>377</v>
      </c>
      <c r="N63" s="34" t="s">
        <v>36</v>
      </c>
      <c r="O63" s="9" t="s">
        <v>36</v>
      </c>
      <c r="P63" s="9" t="s">
        <v>36</v>
      </c>
      <c r="Q63" s="9" t="s">
        <v>36</v>
      </c>
      <c r="R63" s="9" t="s">
        <v>36</v>
      </c>
      <c r="S63" s="9" t="s">
        <v>36</v>
      </c>
      <c r="T63" s="9" t="s">
        <v>36</v>
      </c>
      <c r="U63" s="9" t="s">
        <v>36</v>
      </c>
      <c r="V63" s="9" t="s">
        <v>36</v>
      </c>
      <c r="W63" s="9" t="s">
        <v>36</v>
      </c>
      <c r="X63" s="9" t="s">
        <v>36</v>
      </c>
      <c r="Y63" s="9" t="s">
        <v>38</v>
      </c>
      <c r="Z63" s="9" t="s">
        <v>36</v>
      </c>
      <c r="AA63" s="9" t="s">
        <v>36</v>
      </c>
      <c r="AB63" s="9" t="s">
        <v>36</v>
      </c>
      <c r="AC63" s="9" t="s">
        <v>36</v>
      </c>
      <c r="AD63" s="9" t="s">
        <v>36</v>
      </c>
      <c r="AE63" s="9" t="s">
        <v>36</v>
      </c>
      <c r="AF63" s="9" t="s">
        <v>36</v>
      </c>
      <c r="AG63" s="9" t="s">
        <v>36</v>
      </c>
      <c r="AH63" s="9" t="s">
        <v>36</v>
      </c>
      <c r="AI63" s="9" t="s">
        <v>36</v>
      </c>
      <c r="AJ63" s="9" t="s">
        <v>36</v>
      </c>
      <c r="AK63" s="9" t="s">
        <v>36</v>
      </c>
      <c r="AL63" s="9" t="s">
        <v>36</v>
      </c>
    </row>
    <row r="64" spans="1:38" x14ac:dyDescent="0.25">
      <c r="A64" s="5" t="s">
        <v>101</v>
      </c>
      <c r="B64" s="6">
        <f t="shared" si="0"/>
        <v>0</v>
      </c>
      <c r="C64" s="6">
        <f t="shared" si="1"/>
        <v>0</v>
      </c>
      <c r="D64" s="6">
        <f t="shared" si="2"/>
        <v>0</v>
      </c>
      <c r="E64" s="6">
        <f t="shared" si="3"/>
        <v>0</v>
      </c>
      <c r="F64" s="6">
        <f t="shared" si="4"/>
        <v>0</v>
      </c>
      <c r="G64" s="6">
        <f t="shared" si="5"/>
        <v>0</v>
      </c>
      <c r="H64" s="6">
        <f t="shared" si="6"/>
        <v>25</v>
      </c>
      <c r="I64" s="7">
        <f t="shared" si="7"/>
        <v>0</v>
      </c>
      <c r="J64" s="8">
        <f t="shared" si="8"/>
        <v>0</v>
      </c>
      <c r="K64" s="5" t="s">
        <v>36</v>
      </c>
      <c r="L64" s="5" t="s">
        <v>36</v>
      </c>
      <c r="M64" s="4" t="s">
        <v>378</v>
      </c>
      <c r="N64" s="34" t="s">
        <v>36</v>
      </c>
      <c r="O64" s="9" t="s">
        <v>38</v>
      </c>
      <c r="P64" s="9" t="s">
        <v>36</v>
      </c>
      <c r="Q64" s="9" t="s">
        <v>36</v>
      </c>
      <c r="R64" s="9" t="s">
        <v>36</v>
      </c>
      <c r="S64" s="9" t="s">
        <v>36</v>
      </c>
      <c r="T64" s="9" t="s">
        <v>38</v>
      </c>
      <c r="U64" s="9" t="s">
        <v>38</v>
      </c>
      <c r="V64" s="9" t="s">
        <v>36</v>
      </c>
      <c r="W64" s="9" t="s">
        <v>36</v>
      </c>
      <c r="X64" s="9" t="s">
        <v>36</v>
      </c>
      <c r="Y64" s="9" t="s">
        <v>38</v>
      </c>
      <c r="Z64" s="9" t="s">
        <v>36</v>
      </c>
      <c r="AA64" s="9" t="s">
        <v>36</v>
      </c>
      <c r="AB64" s="9" t="s">
        <v>36</v>
      </c>
      <c r="AC64" s="9" t="s">
        <v>36</v>
      </c>
      <c r="AD64" s="9" t="s">
        <v>36</v>
      </c>
      <c r="AE64" s="9" t="s">
        <v>36</v>
      </c>
      <c r="AF64" s="9" t="s">
        <v>36</v>
      </c>
      <c r="AG64" s="9" t="s">
        <v>36</v>
      </c>
      <c r="AH64" s="9" t="s">
        <v>36</v>
      </c>
      <c r="AI64" s="9" t="s">
        <v>36</v>
      </c>
      <c r="AJ64" s="9" t="s">
        <v>36</v>
      </c>
      <c r="AK64" s="9" t="s">
        <v>36</v>
      </c>
      <c r="AL64" s="9" t="s">
        <v>36</v>
      </c>
    </row>
    <row r="65" spans="1:92" x14ac:dyDescent="0.25">
      <c r="A65" s="5" t="s">
        <v>102</v>
      </c>
      <c r="B65" s="6">
        <f t="shared" si="0"/>
        <v>0</v>
      </c>
      <c r="C65" s="6">
        <f t="shared" si="1"/>
        <v>0</v>
      </c>
      <c r="D65" s="6">
        <f t="shared" si="2"/>
        <v>0</v>
      </c>
      <c r="E65" s="6">
        <f t="shared" si="3"/>
        <v>0</v>
      </c>
      <c r="F65" s="6">
        <f t="shared" si="4"/>
        <v>0</v>
      </c>
      <c r="G65" s="6">
        <f t="shared" si="5"/>
        <v>0</v>
      </c>
      <c r="H65" s="6">
        <f t="shared" si="6"/>
        <v>25</v>
      </c>
      <c r="I65" s="7">
        <f t="shared" si="7"/>
        <v>0</v>
      </c>
      <c r="J65" s="8">
        <f t="shared" si="8"/>
        <v>0</v>
      </c>
      <c r="K65" s="5" t="s">
        <v>36</v>
      </c>
      <c r="L65" s="5" t="s">
        <v>36</v>
      </c>
      <c r="M65" s="4" t="s">
        <v>379</v>
      </c>
      <c r="N65" s="34" t="s">
        <v>36</v>
      </c>
      <c r="O65" s="9" t="s">
        <v>36</v>
      </c>
      <c r="P65" s="9" t="s">
        <v>36</v>
      </c>
      <c r="Q65" s="9" t="s">
        <v>36</v>
      </c>
      <c r="R65" s="9" t="s">
        <v>36</v>
      </c>
      <c r="S65" s="9" t="s">
        <v>36</v>
      </c>
      <c r="T65" s="9" t="s">
        <v>36</v>
      </c>
      <c r="U65" s="9" t="s">
        <v>36</v>
      </c>
      <c r="V65" s="9" t="s">
        <v>36</v>
      </c>
      <c r="W65" s="9" t="s">
        <v>36</v>
      </c>
      <c r="X65" s="9" t="s">
        <v>36</v>
      </c>
      <c r="Y65" s="9" t="s">
        <v>36</v>
      </c>
      <c r="Z65" s="9" t="s">
        <v>36</v>
      </c>
      <c r="AA65" s="9" t="s">
        <v>36</v>
      </c>
      <c r="AB65" s="9" t="s">
        <v>36</v>
      </c>
      <c r="AC65" s="9" t="s">
        <v>36</v>
      </c>
      <c r="AD65" s="9" t="s">
        <v>36</v>
      </c>
      <c r="AE65" s="9" t="s">
        <v>36</v>
      </c>
      <c r="AF65" s="9" t="s">
        <v>36</v>
      </c>
      <c r="AG65" s="9" t="s">
        <v>36</v>
      </c>
      <c r="AH65" s="9" t="s">
        <v>36</v>
      </c>
      <c r="AI65" s="9" t="s">
        <v>36</v>
      </c>
      <c r="AJ65" s="9" t="s">
        <v>36</v>
      </c>
      <c r="AK65" s="9" t="s">
        <v>36</v>
      </c>
      <c r="AL65" s="9" t="s">
        <v>36</v>
      </c>
    </row>
    <row r="66" spans="1:92" x14ac:dyDescent="0.25">
      <c r="A66" s="5" t="s">
        <v>103</v>
      </c>
      <c r="B66" s="6">
        <f t="shared" si="0"/>
        <v>0</v>
      </c>
      <c r="C66" s="6">
        <f t="shared" si="1"/>
        <v>0</v>
      </c>
      <c r="D66" s="6">
        <f t="shared" si="2"/>
        <v>0</v>
      </c>
      <c r="E66" s="6">
        <f t="shared" si="3"/>
        <v>0</v>
      </c>
      <c r="F66" s="6">
        <f t="shared" si="4"/>
        <v>0</v>
      </c>
      <c r="G66" s="6">
        <f t="shared" si="5"/>
        <v>0</v>
      </c>
      <c r="H66" s="6">
        <f t="shared" si="6"/>
        <v>25</v>
      </c>
      <c r="I66" s="7">
        <f t="shared" si="7"/>
        <v>0</v>
      </c>
      <c r="J66" s="8">
        <f t="shared" si="8"/>
        <v>0</v>
      </c>
      <c r="K66" s="5" t="s">
        <v>36</v>
      </c>
      <c r="L66" s="5" t="s">
        <v>36</v>
      </c>
      <c r="M66" s="4" t="s">
        <v>380</v>
      </c>
      <c r="N66" s="34" t="s">
        <v>36</v>
      </c>
      <c r="O66" s="9" t="s">
        <v>36</v>
      </c>
      <c r="P66" s="9" t="s">
        <v>36</v>
      </c>
      <c r="Q66" s="9" t="s">
        <v>36</v>
      </c>
      <c r="R66" s="9" t="s">
        <v>36</v>
      </c>
      <c r="S66" s="9" t="s">
        <v>36</v>
      </c>
      <c r="T66" s="9" t="s">
        <v>36</v>
      </c>
      <c r="U66" s="9" t="s">
        <v>36</v>
      </c>
      <c r="V66" s="9" t="s">
        <v>36</v>
      </c>
      <c r="W66" s="9" t="s">
        <v>36</v>
      </c>
      <c r="X66" s="9" t="s">
        <v>36</v>
      </c>
      <c r="Y66" s="9" t="s">
        <v>36</v>
      </c>
      <c r="Z66" s="9" t="s">
        <v>36</v>
      </c>
      <c r="AA66" s="9" t="s">
        <v>36</v>
      </c>
      <c r="AB66" s="9" t="s">
        <v>36</v>
      </c>
      <c r="AC66" s="9" t="s">
        <v>36</v>
      </c>
      <c r="AD66" s="9" t="s">
        <v>36</v>
      </c>
      <c r="AE66" s="9" t="s">
        <v>36</v>
      </c>
      <c r="AF66" s="9" t="s">
        <v>36</v>
      </c>
      <c r="AG66" s="9" t="s">
        <v>36</v>
      </c>
      <c r="AH66" s="9" t="s">
        <v>36</v>
      </c>
      <c r="AI66" s="9" t="s">
        <v>36</v>
      </c>
      <c r="AJ66" s="9" t="s">
        <v>36</v>
      </c>
      <c r="AK66" s="9" t="s">
        <v>36</v>
      </c>
      <c r="AL66" s="9" t="s">
        <v>36</v>
      </c>
    </row>
    <row r="67" spans="1:92" x14ac:dyDescent="0.25">
      <c r="A67" s="5" t="s">
        <v>104</v>
      </c>
      <c r="B67" s="6">
        <f t="shared" ref="B67:B130" si="11">COUNTIF(N67:AL67,"&gt;0")</f>
        <v>0</v>
      </c>
      <c r="C67" s="6">
        <f t="shared" ref="C67:C130" si="12">COUNTIF(N67:AL67, "LCMRL")</f>
        <v>0</v>
      </c>
      <c r="D67" s="6">
        <f t="shared" ref="D67:D130" si="13">COUNTIF(N67:AL67, "RL")</f>
        <v>0</v>
      </c>
      <c r="E67" s="6">
        <f t="shared" ref="E67:E130" si="14">COUNTIF(N67:AL67, "matrixenhance")</f>
        <v>0</v>
      </c>
      <c r="F67" s="6">
        <f t="shared" ref="F67:F130" si="15">COUNTIF(N67:AL67, "positive")</f>
        <v>0</v>
      </c>
      <c r="G67" s="6">
        <f t="shared" ref="G67:G130" si="16">SUM(B67:F67)</f>
        <v>0</v>
      </c>
      <c r="H67" s="6">
        <f t="shared" ref="H67:H130" si="17">COUNTA(N67:AL67)</f>
        <v>25</v>
      </c>
      <c r="I67" s="7">
        <f t="shared" ref="I67:I130" si="18">100*((B67+C67+D67+E67+F67)/H67)</f>
        <v>0</v>
      </c>
      <c r="J67" s="8">
        <f t="shared" ref="J67:J130" si="19">100*(B67/H67)</f>
        <v>0</v>
      </c>
      <c r="K67" s="5" t="s">
        <v>36</v>
      </c>
      <c r="L67" s="5" t="s">
        <v>36</v>
      </c>
      <c r="M67" s="4" t="s">
        <v>381</v>
      </c>
      <c r="N67" s="34" t="s">
        <v>36</v>
      </c>
      <c r="O67" s="9" t="s">
        <v>36</v>
      </c>
      <c r="P67" s="9" t="s">
        <v>36</v>
      </c>
      <c r="Q67" s="9" t="s">
        <v>36</v>
      </c>
      <c r="R67" s="9" t="s">
        <v>36</v>
      </c>
      <c r="S67" s="9" t="s">
        <v>36</v>
      </c>
      <c r="T67" s="9" t="s">
        <v>36</v>
      </c>
      <c r="U67" s="9" t="s">
        <v>36</v>
      </c>
      <c r="V67" s="9" t="s">
        <v>36</v>
      </c>
      <c r="W67" s="9" t="s">
        <v>36</v>
      </c>
      <c r="X67" s="9" t="s">
        <v>36</v>
      </c>
      <c r="Y67" s="9" t="s">
        <v>36</v>
      </c>
      <c r="Z67" s="9" t="s">
        <v>36</v>
      </c>
      <c r="AA67" s="9" t="s">
        <v>36</v>
      </c>
      <c r="AB67" s="9" t="s">
        <v>36</v>
      </c>
      <c r="AC67" s="9" t="s">
        <v>36</v>
      </c>
      <c r="AD67" s="9" t="s">
        <v>36</v>
      </c>
      <c r="AE67" s="9" t="s">
        <v>36</v>
      </c>
      <c r="AF67" s="9" t="s">
        <v>36</v>
      </c>
      <c r="AG67" s="9" t="s">
        <v>36</v>
      </c>
      <c r="AH67" s="9" t="s">
        <v>36</v>
      </c>
      <c r="AI67" s="9" t="s">
        <v>36</v>
      </c>
      <c r="AJ67" s="9" t="s">
        <v>36</v>
      </c>
      <c r="AK67" s="9" t="s">
        <v>36</v>
      </c>
      <c r="AL67" s="9" t="s">
        <v>36</v>
      </c>
    </row>
    <row r="68" spans="1:92" x14ac:dyDescent="0.25">
      <c r="A68" s="5" t="s">
        <v>105</v>
      </c>
      <c r="B68" s="6">
        <f t="shared" si="11"/>
        <v>0</v>
      </c>
      <c r="C68" s="6">
        <f t="shared" si="12"/>
        <v>0</v>
      </c>
      <c r="D68" s="6">
        <f t="shared" si="13"/>
        <v>0</v>
      </c>
      <c r="E68" s="6">
        <f t="shared" si="14"/>
        <v>0</v>
      </c>
      <c r="F68" s="6">
        <f t="shared" si="15"/>
        <v>0</v>
      </c>
      <c r="G68" s="6">
        <f t="shared" si="16"/>
        <v>0</v>
      </c>
      <c r="H68" s="6">
        <f t="shared" si="17"/>
        <v>25</v>
      </c>
      <c r="I68" s="7">
        <f t="shared" si="18"/>
        <v>0</v>
      </c>
      <c r="J68" s="8">
        <f t="shared" si="19"/>
        <v>0</v>
      </c>
      <c r="K68" s="5" t="s">
        <v>36</v>
      </c>
      <c r="L68" s="5" t="s">
        <v>36</v>
      </c>
      <c r="M68" s="4" t="s">
        <v>382</v>
      </c>
      <c r="N68" s="34" t="s">
        <v>36</v>
      </c>
      <c r="O68" s="9" t="s">
        <v>36</v>
      </c>
      <c r="P68" s="9" t="s">
        <v>36</v>
      </c>
      <c r="Q68" s="9" t="s">
        <v>36</v>
      </c>
      <c r="R68" s="9" t="s">
        <v>36</v>
      </c>
      <c r="S68" s="9" t="s">
        <v>36</v>
      </c>
      <c r="T68" s="9" t="s">
        <v>36</v>
      </c>
      <c r="U68" s="9" t="s">
        <v>36</v>
      </c>
      <c r="V68" s="9" t="s">
        <v>36</v>
      </c>
      <c r="W68" s="9" t="s">
        <v>36</v>
      </c>
      <c r="X68" s="9" t="s">
        <v>36</v>
      </c>
      <c r="Y68" s="9" t="s">
        <v>36</v>
      </c>
      <c r="Z68" s="9" t="s">
        <v>36</v>
      </c>
      <c r="AA68" s="9" t="s">
        <v>36</v>
      </c>
      <c r="AB68" s="9" t="s">
        <v>36</v>
      </c>
      <c r="AC68" s="9" t="s">
        <v>36</v>
      </c>
      <c r="AD68" s="9" t="s">
        <v>38</v>
      </c>
      <c r="AE68" s="9" t="s">
        <v>36</v>
      </c>
      <c r="AF68" s="9" t="s">
        <v>36</v>
      </c>
      <c r="AG68" s="9" t="s">
        <v>36</v>
      </c>
      <c r="AH68" s="9" t="s">
        <v>36</v>
      </c>
      <c r="AI68" s="9" t="s">
        <v>36</v>
      </c>
      <c r="AJ68" s="9" t="s">
        <v>36</v>
      </c>
      <c r="AK68" s="9" t="s">
        <v>36</v>
      </c>
      <c r="AL68" s="9" t="s">
        <v>36</v>
      </c>
    </row>
    <row r="69" spans="1:92" x14ac:dyDescent="0.25">
      <c r="A69" s="5" t="s">
        <v>106</v>
      </c>
      <c r="B69" s="6">
        <f t="shared" si="11"/>
        <v>0</v>
      </c>
      <c r="C69" s="6">
        <f t="shared" si="12"/>
        <v>0</v>
      </c>
      <c r="D69" s="6">
        <f t="shared" si="13"/>
        <v>0</v>
      </c>
      <c r="E69" s="6">
        <f t="shared" si="14"/>
        <v>0</v>
      </c>
      <c r="F69" s="6">
        <f t="shared" si="15"/>
        <v>0</v>
      </c>
      <c r="G69" s="6">
        <f t="shared" si="16"/>
        <v>0</v>
      </c>
      <c r="H69" s="6">
        <f t="shared" si="17"/>
        <v>25</v>
      </c>
      <c r="I69" s="7">
        <f t="shared" si="18"/>
        <v>0</v>
      </c>
      <c r="J69" s="8">
        <f t="shared" si="19"/>
        <v>0</v>
      </c>
      <c r="K69" s="5" t="s">
        <v>36</v>
      </c>
      <c r="L69" s="5" t="s">
        <v>36</v>
      </c>
      <c r="M69" s="4" t="s">
        <v>383</v>
      </c>
      <c r="N69" s="35" t="s">
        <v>36</v>
      </c>
      <c r="O69" s="36" t="s">
        <v>36</v>
      </c>
      <c r="P69" s="36" t="s">
        <v>36</v>
      </c>
      <c r="Q69" s="36" t="s">
        <v>36</v>
      </c>
      <c r="R69" s="36" t="s">
        <v>36</v>
      </c>
      <c r="S69" s="36" t="s">
        <v>36</v>
      </c>
      <c r="T69" s="36" t="s">
        <v>36</v>
      </c>
      <c r="U69" s="36" t="s">
        <v>36</v>
      </c>
      <c r="V69" s="36" t="s">
        <v>36</v>
      </c>
      <c r="W69" s="36" t="s">
        <v>36</v>
      </c>
      <c r="X69" s="36" t="s">
        <v>36</v>
      </c>
      <c r="Y69" s="36" t="s">
        <v>36</v>
      </c>
      <c r="Z69" s="36" t="s">
        <v>36</v>
      </c>
      <c r="AA69" s="36" t="s">
        <v>36</v>
      </c>
      <c r="AB69" s="36" t="s">
        <v>36</v>
      </c>
      <c r="AC69" s="36" t="s">
        <v>36</v>
      </c>
      <c r="AD69" s="36" t="s">
        <v>36</v>
      </c>
      <c r="AE69" s="36" t="s">
        <v>36</v>
      </c>
      <c r="AF69" s="36" t="s">
        <v>36</v>
      </c>
      <c r="AG69" s="36" t="s">
        <v>36</v>
      </c>
      <c r="AH69" s="36" t="s">
        <v>36</v>
      </c>
      <c r="AI69" s="36" t="s">
        <v>36</v>
      </c>
      <c r="AJ69" s="36" t="s">
        <v>36</v>
      </c>
      <c r="AK69" s="36" t="s">
        <v>36</v>
      </c>
      <c r="AL69" s="36" t="s">
        <v>36</v>
      </c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</row>
    <row r="70" spans="1:92" x14ac:dyDescent="0.25">
      <c r="A70" s="13" t="s">
        <v>107</v>
      </c>
      <c r="B70" s="6">
        <f t="shared" si="11"/>
        <v>0</v>
      </c>
      <c r="C70" s="6">
        <f t="shared" si="12"/>
        <v>0</v>
      </c>
      <c r="D70" s="6">
        <f t="shared" si="13"/>
        <v>0</v>
      </c>
      <c r="E70" s="6">
        <f t="shared" si="14"/>
        <v>0</v>
      </c>
      <c r="F70" s="6">
        <f t="shared" si="15"/>
        <v>0</v>
      </c>
      <c r="G70" s="6">
        <f t="shared" si="16"/>
        <v>0</v>
      </c>
      <c r="H70" s="6">
        <f t="shared" si="17"/>
        <v>25</v>
      </c>
      <c r="I70" s="7">
        <f t="shared" si="18"/>
        <v>0</v>
      </c>
      <c r="J70" s="8">
        <f t="shared" si="19"/>
        <v>0</v>
      </c>
      <c r="K70" s="5" t="s">
        <v>36</v>
      </c>
      <c r="L70" s="5" t="s">
        <v>36</v>
      </c>
      <c r="M70" s="4" t="s">
        <v>384</v>
      </c>
      <c r="N70" s="34" t="s">
        <v>36</v>
      </c>
      <c r="O70" s="9" t="s">
        <v>36</v>
      </c>
      <c r="P70" s="9" t="s">
        <v>36</v>
      </c>
      <c r="Q70" s="9" t="s">
        <v>36</v>
      </c>
      <c r="R70" s="9" t="s">
        <v>36</v>
      </c>
      <c r="S70" s="9" t="s">
        <v>36</v>
      </c>
      <c r="T70" s="9" t="s">
        <v>36</v>
      </c>
      <c r="U70" s="9" t="s">
        <v>36</v>
      </c>
      <c r="V70" s="9" t="s">
        <v>36</v>
      </c>
      <c r="W70" s="9" t="s">
        <v>36</v>
      </c>
      <c r="X70" s="9" t="s">
        <v>36</v>
      </c>
      <c r="Y70" s="9" t="s">
        <v>36</v>
      </c>
      <c r="Z70" s="9" t="s">
        <v>36</v>
      </c>
      <c r="AA70" s="9" t="s">
        <v>36</v>
      </c>
      <c r="AB70" s="9" t="s">
        <v>36</v>
      </c>
      <c r="AC70" s="9" t="s">
        <v>36</v>
      </c>
      <c r="AD70" s="9" t="s">
        <v>36</v>
      </c>
      <c r="AE70" s="9" t="s">
        <v>36</v>
      </c>
      <c r="AF70" s="9" t="s">
        <v>36</v>
      </c>
      <c r="AG70" s="9" t="s">
        <v>36</v>
      </c>
      <c r="AH70" s="9" t="s">
        <v>36</v>
      </c>
      <c r="AI70" s="9" t="s">
        <v>36</v>
      </c>
      <c r="AJ70" s="9" t="s">
        <v>36</v>
      </c>
      <c r="AK70" s="9" t="s">
        <v>36</v>
      </c>
      <c r="AL70" s="9" t="s">
        <v>36</v>
      </c>
    </row>
    <row r="71" spans="1:92" x14ac:dyDescent="0.25">
      <c r="A71" s="13" t="s">
        <v>108</v>
      </c>
      <c r="B71" s="6">
        <f t="shared" si="11"/>
        <v>0</v>
      </c>
      <c r="C71" s="6">
        <f t="shared" si="12"/>
        <v>0</v>
      </c>
      <c r="D71" s="6">
        <f t="shared" si="13"/>
        <v>0</v>
      </c>
      <c r="E71" s="6">
        <f t="shared" si="14"/>
        <v>0</v>
      </c>
      <c r="F71" s="6">
        <f t="shared" si="15"/>
        <v>0</v>
      </c>
      <c r="G71" s="6">
        <f t="shared" si="16"/>
        <v>0</v>
      </c>
      <c r="H71" s="6">
        <f t="shared" si="17"/>
        <v>25</v>
      </c>
      <c r="I71" s="7">
        <f t="shared" si="18"/>
        <v>0</v>
      </c>
      <c r="J71" s="8">
        <f t="shared" si="19"/>
        <v>0</v>
      </c>
      <c r="K71" s="5" t="s">
        <v>36</v>
      </c>
      <c r="L71" s="5" t="s">
        <v>36</v>
      </c>
      <c r="M71" s="4" t="s">
        <v>385</v>
      </c>
      <c r="N71" s="34" t="s">
        <v>36</v>
      </c>
      <c r="O71" s="9" t="s">
        <v>36</v>
      </c>
      <c r="P71" s="9" t="s">
        <v>36</v>
      </c>
      <c r="Q71" s="9" t="s">
        <v>36</v>
      </c>
      <c r="R71" s="9" t="s">
        <v>36</v>
      </c>
      <c r="S71" s="9" t="s">
        <v>36</v>
      </c>
      <c r="T71" s="9" t="s">
        <v>36</v>
      </c>
      <c r="U71" s="9" t="s">
        <v>36</v>
      </c>
      <c r="V71" s="9" t="s">
        <v>36</v>
      </c>
      <c r="W71" s="9" t="s">
        <v>36</v>
      </c>
      <c r="X71" s="9" t="s">
        <v>36</v>
      </c>
      <c r="Y71" s="9" t="s">
        <v>36</v>
      </c>
      <c r="Z71" s="9" t="s">
        <v>36</v>
      </c>
      <c r="AA71" s="9" t="s">
        <v>36</v>
      </c>
      <c r="AB71" s="9" t="s">
        <v>36</v>
      </c>
      <c r="AC71" s="9" t="s">
        <v>36</v>
      </c>
      <c r="AD71" s="9" t="s">
        <v>36</v>
      </c>
      <c r="AE71" s="9" t="s">
        <v>36</v>
      </c>
      <c r="AF71" s="9" t="s">
        <v>36</v>
      </c>
      <c r="AG71" s="9" t="s">
        <v>36</v>
      </c>
      <c r="AH71" s="9" t="s">
        <v>36</v>
      </c>
      <c r="AI71" s="9" t="s">
        <v>36</v>
      </c>
      <c r="AJ71" s="9" t="s">
        <v>36</v>
      </c>
      <c r="AK71" s="9" t="s">
        <v>36</v>
      </c>
      <c r="AL71" s="9" t="s">
        <v>36</v>
      </c>
    </row>
    <row r="72" spans="1:92" x14ac:dyDescent="0.25">
      <c r="A72" s="13" t="s">
        <v>109</v>
      </c>
      <c r="B72" s="6">
        <f t="shared" si="11"/>
        <v>0</v>
      </c>
      <c r="C72" s="6">
        <f t="shared" si="12"/>
        <v>0</v>
      </c>
      <c r="D72" s="6">
        <f t="shared" si="13"/>
        <v>0</v>
      </c>
      <c r="E72" s="6">
        <f t="shared" si="14"/>
        <v>0</v>
      </c>
      <c r="F72" s="6">
        <f t="shared" si="15"/>
        <v>0</v>
      </c>
      <c r="G72" s="6">
        <f t="shared" si="16"/>
        <v>0</v>
      </c>
      <c r="H72" s="6">
        <f t="shared" si="17"/>
        <v>25</v>
      </c>
      <c r="I72" s="7">
        <f t="shared" si="18"/>
        <v>0</v>
      </c>
      <c r="J72" s="8">
        <f t="shared" si="19"/>
        <v>0</v>
      </c>
      <c r="K72" s="5" t="s">
        <v>36</v>
      </c>
      <c r="L72" s="5" t="s">
        <v>36</v>
      </c>
      <c r="M72" s="4" t="s">
        <v>386</v>
      </c>
      <c r="N72" s="34" t="s">
        <v>36</v>
      </c>
      <c r="O72" s="9" t="s">
        <v>36</v>
      </c>
      <c r="P72" s="9" t="s">
        <v>36</v>
      </c>
      <c r="Q72" s="9" t="s">
        <v>36</v>
      </c>
      <c r="R72" s="9" t="s">
        <v>36</v>
      </c>
      <c r="S72" s="9" t="s">
        <v>36</v>
      </c>
      <c r="T72" s="9" t="s">
        <v>36</v>
      </c>
      <c r="U72" s="9" t="s">
        <v>36</v>
      </c>
      <c r="V72" s="9" t="s">
        <v>36</v>
      </c>
      <c r="W72" s="9" t="s">
        <v>36</v>
      </c>
      <c r="X72" s="9" t="s">
        <v>36</v>
      </c>
      <c r="Y72" s="9" t="s">
        <v>36</v>
      </c>
      <c r="Z72" s="9" t="s">
        <v>36</v>
      </c>
      <c r="AA72" s="9" t="s">
        <v>36</v>
      </c>
      <c r="AB72" s="9" t="s">
        <v>36</v>
      </c>
      <c r="AC72" s="9" t="s">
        <v>36</v>
      </c>
      <c r="AD72" s="9" t="s">
        <v>36</v>
      </c>
      <c r="AE72" s="9" t="s">
        <v>119</v>
      </c>
      <c r="AF72" s="9" t="s">
        <v>36</v>
      </c>
      <c r="AG72" s="9" t="s">
        <v>36</v>
      </c>
      <c r="AH72" s="9" t="s">
        <v>36</v>
      </c>
      <c r="AI72" s="9" t="s">
        <v>36</v>
      </c>
      <c r="AJ72" s="9" t="s">
        <v>36</v>
      </c>
      <c r="AK72" s="9" t="s">
        <v>36</v>
      </c>
      <c r="AL72" s="9" t="s">
        <v>36</v>
      </c>
    </row>
    <row r="73" spans="1:92" x14ac:dyDescent="0.25">
      <c r="A73" s="13" t="s">
        <v>110</v>
      </c>
      <c r="B73" s="6">
        <f t="shared" si="11"/>
        <v>0</v>
      </c>
      <c r="C73" s="6">
        <f t="shared" si="12"/>
        <v>0</v>
      </c>
      <c r="D73" s="6">
        <f t="shared" si="13"/>
        <v>0</v>
      </c>
      <c r="E73" s="6">
        <f t="shared" si="14"/>
        <v>0</v>
      </c>
      <c r="F73" s="6">
        <f t="shared" si="15"/>
        <v>0</v>
      </c>
      <c r="G73" s="6">
        <f t="shared" si="16"/>
        <v>0</v>
      </c>
      <c r="H73" s="6">
        <f t="shared" si="17"/>
        <v>25</v>
      </c>
      <c r="I73" s="7">
        <f t="shared" si="18"/>
        <v>0</v>
      </c>
      <c r="J73" s="8">
        <f t="shared" si="19"/>
        <v>0</v>
      </c>
      <c r="K73" s="5" t="s">
        <v>36</v>
      </c>
      <c r="L73" s="5" t="s">
        <v>36</v>
      </c>
      <c r="M73" s="4" t="s">
        <v>387</v>
      </c>
      <c r="N73" s="34" t="s">
        <v>36</v>
      </c>
      <c r="O73" s="9" t="s">
        <v>36</v>
      </c>
      <c r="P73" s="9" t="s">
        <v>36</v>
      </c>
      <c r="Q73" s="9" t="s">
        <v>36</v>
      </c>
      <c r="R73" s="9" t="s">
        <v>36</v>
      </c>
      <c r="S73" s="9" t="s">
        <v>36</v>
      </c>
      <c r="T73" s="9" t="s">
        <v>36</v>
      </c>
      <c r="U73" s="9" t="s">
        <v>36</v>
      </c>
      <c r="V73" s="9" t="s">
        <v>36</v>
      </c>
      <c r="W73" s="9" t="s">
        <v>36</v>
      </c>
      <c r="X73" s="9" t="s">
        <v>36</v>
      </c>
      <c r="Y73" s="9" t="s">
        <v>36</v>
      </c>
      <c r="Z73" s="9" t="s">
        <v>36</v>
      </c>
      <c r="AA73" s="9" t="s">
        <v>36</v>
      </c>
      <c r="AB73" s="9" t="s">
        <v>36</v>
      </c>
      <c r="AC73" s="9" t="s">
        <v>36</v>
      </c>
      <c r="AD73" s="9" t="s">
        <v>36</v>
      </c>
      <c r="AE73" s="9" t="s">
        <v>36</v>
      </c>
      <c r="AF73" s="9" t="s">
        <v>36</v>
      </c>
      <c r="AG73" s="9" t="s">
        <v>36</v>
      </c>
      <c r="AH73" s="9" t="s">
        <v>36</v>
      </c>
      <c r="AI73" s="9" t="s">
        <v>36</v>
      </c>
      <c r="AJ73" s="9" t="s">
        <v>36</v>
      </c>
      <c r="AK73" s="9" t="s">
        <v>36</v>
      </c>
      <c r="AL73" s="9" t="s">
        <v>36</v>
      </c>
    </row>
    <row r="74" spans="1:92" x14ac:dyDescent="0.25">
      <c r="A74" s="13" t="s">
        <v>111</v>
      </c>
      <c r="B74" s="6">
        <f t="shared" si="11"/>
        <v>0</v>
      </c>
      <c r="C74" s="6">
        <f t="shared" si="12"/>
        <v>0</v>
      </c>
      <c r="D74" s="6">
        <f t="shared" si="13"/>
        <v>0</v>
      </c>
      <c r="E74" s="6">
        <f t="shared" si="14"/>
        <v>0</v>
      </c>
      <c r="F74" s="6">
        <f t="shared" si="15"/>
        <v>0</v>
      </c>
      <c r="G74" s="6">
        <f t="shared" si="16"/>
        <v>0</v>
      </c>
      <c r="H74" s="6">
        <f t="shared" si="17"/>
        <v>25</v>
      </c>
      <c r="I74" s="7">
        <f t="shared" si="18"/>
        <v>0</v>
      </c>
      <c r="J74" s="8">
        <f t="shared" si="19"/>
        <v>0</v>
      </c>
      <c r="K74" s="5" t="s">
        <v>36</v>
      </c>
      <c r="L74" s="5" t="s">
        <v>36</v>
      </c>
      <c r="M74" s="4" t="s">
        <v>388</v>
      </c>
      <c r="N74" s="34" t="s">
        <v>36</v>
      </c>
      <c r="O74" s="9" t="s">
        <v>36</v>
      </c>
      <c r="P74" s="9" t="s">
        <v>36</v>
      </c>
      <c r="Q74" s="9" t="s">
        <v>36</v>
      </c>
      <c r="R74" s="9" t="s">
        <v>36</v>
      </c>
      <c r="S74" s="9" t="s">
        <v>36</v>
      </c>
      <c r="T74" s="9" t="s">
        <v>36</v>
      </c>
      <c r="U74" s="9" t="s">
        <v>36</v>
      </c>
      <c r="V74" s="9" t="s">
        <v>36</v>
      </c>
      <c r="W74" s="9" t="s">
        <v>36</v>
      </c>
      <c r="X74" s="9" t="s">
        <v>36</v>
      </c>
      <c r="Y74" s="9" t="s">
        <v>36</v>
      </c>
      <c r="Z74" s="9" t="s">
        <v>36</v>
      </c>
      <c r="AA74" s="9" t="s">
        <v>36</v>
      </c>
      <c r="AB74" s="9" t="s">
        <v>36</v>
      </c>
      <c r="AC74" s="9" t="s">
        <v>36</v>
      </c>
      <c r="AD74" s="9" t="s">
        <v>36</v>
      </c>
      <c r="AE74" s="9" t="s">
        <v>36</v>
      </c>
      <c r="AF74" s="9" t="s">
        <v>36</v>
      </c>
      <c r="AG74" s="9" t="s">
        <v>36</v>
      </c>
      <c r="AH74" s="9" t="s">
        <v>36</v>
      </c>
      <c r="AI74" s="9" t="s">
        <v>36</v>
      </c>
      <c r="AJ74" s="9" t="s">
        <v>36</v>
      </c>
      <c r="AK74" s="9" t="s">
        <v>36</v>
      </c>
      <c r="AL74" s="9" t="s">
        <v>36</v>
      </c>
    </row>
    <row r="75" spans="1:92" x14ac:dyDescent="0.25">
      <c r="A75" s="13" t="s">
        <v>112</v>
      </c>
      <c r="B75" s="6">
        <f t="shared" si="11"/>
        <v>0</v>
      </c>
      <c r="C75" s="6">
        <f t="shared" si="12"/>
        <v>3</v>
      </c>
      <c r="D75" s="6">
        <f t="shared" si="13"/>
        <v>0</v>
      </c>
      <c r="E75" s="6">
        <f t="shared" si="14"/>
        <v>0</v>
      </c>
      <c r="F75" s="6">
        <f t="shared" si="15"/>
        <v>0</v>
      </c>
      <c r="G75" s="6">
        <f t="shared" si="16"/>
        <v>3</v>
      </c>
      <c r="H75" s="6">
        <f t="shared" si="17"/>
        <v>25</v>
      </c>
      <c r="I75" s="7">
        <f t="shared" si="18"/>
        <v>12</v>
      </c>
      <c r="J75" s="8">
        <f t="shared" si="19"/>
        <v>0</v>
      </c>
      <c r="K75" s="5" t="s">
        <v>40</v>
      </c>
      <c r="L75" s="5" t="s">
        <v>40</v>
      </c>
      <c r="M75" s="4" t="s">
        <v>389</v>
      </c>
      <c r="N75" s="34" t="s">
        <v>36</v>
      </c>
      <c r="O75" s="9" t="s">
        <v>36</v>
      </c>
      <c r="P75" s="9" t="s">
        <v>36</v>
      </c>
      <c r="Q75" s="9" t="s">
        <v>2</v>
      </c>
      <c r="R75" s="9" t="s">
        <v>36</v>
      </c>
      <c r="S75" s="9" t="s">
        <v>113</v>
      </c>
      <c r="T75" s="9" t="s">
        <v>36</v>
      </c>
      <c r="U75" s="9" t="s">
        <v>36</v>
      </c>
      <c r="V75" s="9" t="s">
        <v>36</v>
      </c>
      <c r="W75" s="9" t="s">
        <v>36</v>
      </c>
      <c r="X75" s="9" t="s">
        <v>36</v>
      </c>
      <c r="Y75" s="9" t="s">
        <v>36</v>
      </c>
      <c r="Z75" s="9" t="s">
        <v>36</v>
      </c>
      <c r="AA75" s="9" t="s">
        <v>36</v>
      </c>
      <c r="AB75" s="9" t="s">
        <v>36</v>
      </c>
      <c r="AC75" s="9" t="s">
        <v>36</v>
      </c>
      <c r="AD75" s="9" t="s">
        <v>36</v>
      </c>
      <c r="AE75" s="9" t="s">
        <v>36</v>
      </c>
      <c r="AF75" s="9" t="s">
        <v>36</v>
      </c>
      <c r="AG75" s="9" t="s">
        <v>36</v>
      </c>
      <c r="AH75" s="9" t="s">
        <v>36</v>
      </c>
      <c r="AI75" s="9" t="s">
        <v>2</v>
      </c>
      <c r="AJ75" s="9" t="s">
        <v>2</v>
      </c>
      <c r="AK75" s="9" t="s">
        <v>36</v>
      </c>
      <c r="AL75" s="9" t="s">
        <v>36</v>
      </c>
    </row>
    <row r="76" spans="1:92" x14ac:dyDescent="0.25">
      <c r="A76" s="13" t="s">
        <v>114</v>
      </c>
      <c r="B76" s="6">
        <f t="shared" si="11"/>
        <v>0</v>
      </c>
      <c r="C76" s="6">
        <f t="shared" si="12"/>
        <v>0</v>
      </c>
      <c r="D76" s="6">
        <f t="shared" si="13"/>
        <v>0</v>
      </c>
      <c r="E76" s="6">
        <f t="shared" si="14"/>
        <v>0</v>
      </c>
      <c r="F76" s="6">
        <f t="shared" si="15"/>
        <v>0</v>
      </c>
      <c r="G76" s="6">
        <f t="shared" si="16"/>
        <v>0</v>
      </c>
      <c r="H76" s="6">
        <f t="shared" si="17"/>
        <v>25</v>
      </c>
      <c r="I76" s="7">
        <f t="shared" si="18"/>
        <v>0</v>
      </c>
      <c r="J76" s="8">
        <f t="shared" si="19"/>
        <v>0</v>
      </c>
      <c r="K76" s="5" t="s">
        <v>36</v>
      </c>
      <c r="L76" s="5" t="s">
        <v>36</v>
      </c>
      <c r="M76" s="4" t="s">
        <v>390</v>
      </c>
      <c r="N76" s="34" t="s">
        <v>36</v>
      </c>
      <c r="O76" s="9" t="s">
        <v>36</v>
      </c>
      <c r="P76" s="9" t="s">
        <v>36</v>
      </c>
      <c r="Q76" s="9" t="s">
        <v>36</v>
      </c>
      <c r="R76" s="9" t="s">
        <v>36</v>
      </c>
      <c r="S76" s="9" t="s">
        <v>36</v>
      </c>
      <c r="T76" s="9" t="s">
        <v>36</v>
      </c>
      <c r="U76" s="9" t="s">
        <v>36</v>
      </c>
      <c r="V76" s="9" t="s">
        <v>36</v>
      </c>
      <c r="W76" s="9" t="s">
        <v>36</v>
      </c>
      <c r="X76" s="9" t="s">
        <v>36</v>
      </c>
      <c r="Y76" s="9" t="s">
        <v>36</v>
      </c>
      <c r="Z76" s="9" t="s">
        <v>36</v>
      </c>
      <c r="AA76" s="9" t="s">
        <v>36</v>
      </c>
      <c r="AB76" s="9" t="s">
        <v>36</v>
      </c>
      <c r="AC76" s="9" t="s">
        <v>36</v>
      </c>
      <c r="AD76" s="9" t="s">
        <v>36</v>
      </c>
      <c r="AE76" s="9" t="s">
        <v>36</v>
      </c>
      <c r="AF76" s="9" t="s">
        <v>36</v>
      </c>
      <c r="AG76" s="9" t="s">
        <v>36</v>
      </c>
      <c r="AH76" s="9" t="s">
        <v>36</v>
      </c>
      <c r="AI76" s="9" t="s">
        <v>36</v>
      </c>
      <c r="AJ76" s="9" t="s">
        <v>36</v>
      </c>
      <c r="AK76" s="9" t="s">
        <v>36</v>
      </c>
      <c r="AL76" s="9" t="s">
        <v>36</v>
      </c>
    </row>
    <row r="77" spans="1:92" x14ac:dyDescent="0.25">
      <c r="A77" s="13" t="s">
        <v>115</v>
      </c>
      <c r="B77" s="6">
        <f t="shared" si="11"/>
        <v>0</v>
      </c>
      <c r="C77" s="6">
        <f t="shared" si="12"/>
        <v>0</v>
      </c>
      <c r="D77" s="6">
        <f t="shared" si="13"/>
        <v>0</v>
      </c>
      <c r="E77" s="6">
        <f t="shared" si="14"/>
        <v>0</v>
      </c>
      <c r="F77" s="6">
        <f t="shared" si="15"/>
        <v>0</v>
      </c>
      <c r="G77" s="6">
        <f t="shared" si="16"/>
        <v>0</v>
      </c>
      <c r="H77" s="6">
        <f t="shared" si="17"/>
        <v>25</v>
      </c>
      <c r="I77" s="7">
        <f t="shared" si="18"/>
        <v>0</v>
      </c>
      <c r="J77" s="8">
        <f t="shared" si="19"/>
        <v>0</v>
      </c>
      <c r="K77" s="5" t="s">
        <v>36</v>
      </c>
      <c r="L77" s="5" t="s">
        <v>36</v>
      </c>
      <c r="M77" s="4" t="s">
        <v>391</v>
      </c>
      <c r="N77" s="34" t="s">
        <v>36</v>
      </c>
      <c r="O77" s="9" t="s">
        <v>36</v>
      </c>
      <c r="P77" s="9" t="s">
        <v>36</v>
      </c>
      <c r="Q77" s="9" t="s">
        <v>36</v>
      </c>
      <c r="R77" s="9" t="s">
        <v>36</v>
      </c>
      <c r="S77" s="9" t="s">
        <v>36</v>
      </c>
      <c r="T77" s="9" t="s">
        <v>36</v>
      </c>
      <c r="U77" s="9" t="s">
        <v>36</v>
      </c>
      <c r="V77" s="9" t="s">
        <v>36</v>
      </c>
      <c r="W77" s="9" t="s">
        <v>36</v>
      </c>
      <c r="X77" s="9" t="s">
        <v>36</v>
      </c>
      <c r="Y77" s="9" t="s">
        <v>36</v>
      </c>
      <c r="Z77" s="9" t="s">
        <v>36</v>
      </c>
      <c r="AA77" s="9" t="s">
        <v>36</v>
      </c>
      <c r="AB77" s="9" t="s">
        <v>36</v>
      </c>
      <c r="AC77" s="9" t="s">
        <v>36</v>
      </c>
      <c r="AD77" s="9" t="s">
        <v>36</v>
      </c>
      <c r="AE77" s="9" t="s">
        <v>36</v>
      </c>
      <c r="AF77" s="9" t="s">
        <v>36</v>
      </c>
      <c r="AG77" s="9" t="s">
        <v>36</v>
      </c>
      <c r="AH77" s="9" t="s">
        <v>36</v>
      </c>
      <c r="AI77" s="9" t="s">
        <v>36</v>
      </c>
      <c r="AJ77" s="9" t="s">
        <v>36</v>
      </c>
      <c r="AK77" s="9" t="s">
        <v>36</v>
      </c>
      <c r="AL77" s="9" t="s">
        <v>36</v>
      </c>
    </row>
    <row r="78" spans="1:92" x14ac:dyDescent="0.25">
      <c r="A78" s="13" t="s">
        <v>116</v>
      </c>
      <c r="B78" s="6">
        <f t="shared" si="11"/>
        <v>2</v>
      </c>
      <c r="C78" s="6">
        <f t="shared" si="12"/>
        <v>0</v>
      </c>
      <c r="D78" s="6">
        <f t="shared" si="13"/>
        <v>0</v>
      </c>
      <c r="E78" s="6">
        <f t="shared" si="14"/>
        <v>0</v>
      </c>
      <c r="F78" s="6">
        <f t="shared" si="15"/>
        <v>0</v>
      </c>
      <c r="G78" s="6">
        <f t="shared" si="16"/>
        <v>2</v>
      </c>
      <c r="H78" s="6">
        <f t="shared" si="17"/>
        <v>25</v>
      </c>
      <c r="I78" s="7">
        <f t="shared" si="18"/>
        <v>8</v>
      </c>
      <c r="J78" s="8">
        <f t="shared" si="19"/>
        <v>8</v>
      </c>
      <c r="K78" s="5">
        <f t="shared" ref="K78:K124" si="20">MEDIAN(N78:AL78)</f>
        <v>17.75</v>
      </c>
      <c r="L78" s="5">
        <f t="shared" ref="L78:L124" si="21">MAX(N78:AL78)</f>
        <v>26.5</v>
      </c>
      <c r="M78" s="4" t="s">
        <v>392</v>
      </c>
      <c r="N78" s="34" t="s">
        <v>36</v>
      </c>
      <c r="O78" s="9" t="s">
        <v>36</v>
      </c>
      <c r="P78" s="9" t="s">
        <v>36</v>
      </c>
      <c r="Q78" s="9" t="s">
        <v>36</v>
      </c>
      <c r="R78" s="9">
        <v>9</v>
      </c>
      <c r="S78" s="9" t="s">
        <v>36</v>
      </c>
      <c r="T78" s="9" t="s">
        <v>36</v>
      </c>
      <c r="U78" s="9" t="s">
        <v>36</v>
      </c>
      <c r="V78" s="9" t="s">
        <v>36</v>
      </c>
      <c r="W78" s="9" t="s">
        <v>36</v>
      </c>
      <c r="X78" s="9" t="s">
        <v>36</v>
      </c>
      <c r="Y78" s="9" t="s">
        <v>36</v>
      </c>
      <c r="Z78" s="9" t="s">
        <v>36</v>
      </c>
      <c r="AA78" s="9" t="s">
        <v>36</v>
      </c>
      <c r="AB78" s="9" t="s">
        <v>36</v>
      </c>
      <c r="AC78" s="9" t="s">
        <v>36</v>
      </c>
      <c r="AD78" s="9" t="s">
        <v>36</v>
      </c>
      <c r="AE78" s="9" t="s">
        <v>36</v>
      </c>
      <c r="AF78" s="9">
        <v>26.5</v>
      </c>
      <c r="AG78" s="9" t="s">
        <v>36</v>
      </c>
      <c r="AH78" s="9" t="s">
        <v>36</v>
      </c>
      <c r="AI78" s="9" t="s">
        <v>36</v>
      </c>
      <c r="AJ78" s="9" t="s">
        <v>36</v>
      </c>
      <c r="AK78" s="9" t="s">
        <v>36</v>
      </c>
      <c r="AL78" s="9" t="s">
        <v>36</v>
      </c>
    </row>
    <row r="79" spans="1:92" x14ac:dyDescent="0.25">
      <c r="A79" s="13" t="s">
        <v>117</v>
      </c>
      <c r="B79" s="6">
        <f t="shared" si="11"/>
        <v>0</v>
      </c>
      <c r="C79" s="6">
        <f t="shared" si="12"/>
        <v>0</v>
      </c>
      <c r="D79" s="6">
        <f t="shared" si="13"/>
        <v>0</v>
      </c>
      <c r="E79" s="6">
        <f t="shared" si="14"/>
        <v>0</v>
      </c>
      <c r="F79" s="6">
        <f t="shared" si="15"/>
        <v>0</v>
      </c>
      <c r="G79" s="6">
        <f t="shared" si="16"/>
        <v>0</v>
      </c>
      <c r="H79" s="6">
        <f t="shared" si="17"/>
        <v>25</v>
      </c>
      <c r="I79" s="7">
        <f t="shared" si="18"/>
        <v>0</v>
      </c>
      <c r="J79" s="8">
        <f t="shared" si="19"/>
        <v>0</v>
      </c>
      <c r="K79" s="5" t="s">
        <v>36</v>
      </c>
      <c r="L79" s="5" t="s">
        <v>36</v>
      </c>
      <c r="M79" s="4" t="s">
        <v>393</v>
      </c>
      <c r="N79" s="34" t="s">
        <v>36</v>
      </c>
      <c r="O79" s="9" t="s">
        <v>36</v>
      </c>
      <c r="P79" s="9" t="s">
        <v>36</v>
      </c>
      <c r="Q79" s="9" t="s">
        <v>36</v>
      </c>
      <c r="R79" s="9" t="s">
        <v>36</v>
      </c>
      <c r="S79" s="9" t="s">
        <v>36</v>
      </c>
      <c r="T79" s="9" t="s">
        <v>36</v>
      </c>
      <c r="U79" s="9" t="s">
        <v>36</v>
      </c>
      <c r="V79" s="9" t="s">
        <v>36</v>
      </c>
      <c r="W79" s="9" t="s">
        <v>36</v>
      </c>
      <c r="X79" s="9" t="s">
        <v>36</v>
      </c>
      <c r="Y79" s="9" t="s">
        <v>36</v>
      </c>
      <c r="Z79" s="9" t="s">
        <v>36</v>
      </c>
      <c r="AA79" s="9" t="s">
        <v>36</v>
      </c>
      <c r="AB79" s="9" t="s">
        <v>36</v>
      </c>
      <c r="AC79" s="9" t="s">
        <v>36</v>
      </c>
      <c r="AD79" s="9" t="s">
        <v>36</v>
      </c>
      <c r="AE79" s="9" t="s">
        <v>36</v>
      </c>
      <c r="AF79" s="9" t="s">
        <v>36</v>
      </c>
      <c r="AG79" s="9" t="s">
        <v>36</v>
      </c>
      <c r="AH79" s="9" t="s">
        <v>36</v>
      </c>
      <c r="AI79" s="9" t="s">
        <v>36</v>
      </c>
      <c r="AJ79" s="9" t="s">
        <v>36</v>
      </c>
      <c r="AK79" s="9" t="s">
        <v>36</v>
      </c>
      <c r="AL79" s="9" t="s">
        <v>36</v>
      </c>
    </row>
    <row r="80" spans="1:92" x14ac:dyDescent="0.25">
      <c r="A80" s="14" t="s">
        <v>118</v>
      </c>
      <c r="B80" s="6">
        <f t="shared" si="11"/>
        <v>0</v>
      </c>
      <c r="C80" s="6">
        <f t="shared" si="12"/>
        <v>0</v>
      </c>
      <c r="D80" s="6">
        <f t="shared" si="13"/>
        <v>0</v>
      </c>
      <c r="E80" s="6">
        <f t="shared" si="14"/>
        <v>0</v>
      </c>
      <c r="F80" s="6">
        <f t="shared" si="15"/>
        <v>0</v>
      </c>
      <c r="G80" s="6">
        <f t="shared" si="16"/>
        <v>0</v>
      </c>
      <c r="H80" s="6">
        <f t="shared" si="17"/>
        <v>25</v>
      </c>
      <c r="I80" s="7">
        <f t="shared" si="18"/>
        <v>0</v>
      </c>
      <c r="J80" s="8">
        <f t="shared" si="19"/>
        <v>0</v>
      </c>
      <c r="K80" s="5" t="s">
        <v>36</v>
      </c>
      <c r="L80" s="5" t="s">
        <v>36</v>
      </c>
      <c r="M80" s="4" t="s">
        <v>394</v>
      </c>
      <c r="N80" s="34" t="s">
        <v>36</v>
      </c>
      <c r="O80" s="9" t="s">
        <v>36</v>
      </c>
      <c r="P80" s="9" t="s">
        <v>36</v>
      </c>
      <c r="Q80" s="9" t="s">
        <v>36</v>
      </c>
      <c r="R80" s="9" t="s">
        <v>36</v>
      </c>
      <c r="S80" s="9" t="s">
        <v>36</v>
      </c>
      <c r="T80" s="9" t="s">
        <v>36</v>
      </c>
      <c r="U80" s="9" t="s">
        <v>36</v>
      </c>
      <c r="V80" s="9" t="s">
        <v>113</v>
      </c>
      <c r="W80" s="9" t="s">
        <v>119</v>
      </c>
      <c r="X80" s="9" t="s">
        <v>113</v>
      </c>
      <c r="Y80" s="9" t="s">
        <v>119</v>
      </c>
      <c r="Z80" s="9" t="s">
        <v>113</v>
      </c>
      <c r="AA80" s="9" t="s">
        <v>36</v>
      </c>
      <c r="AB80" s="9" t="s">
        <v>36</v>
      </c>
      <c r="AC80" s="9" t="s">
        <v>36</v>
      </c>
      <c r="AD80" s="9" t="s">
        <v>119</v>
      </c>
      <c r="AE80" s="9" t="s">
        <v>119</v>
      </c>
      <c r="AF80" s="9" t="s">
        <v>119</v>
      </c>
      <c r="AG80" s="9" t="s">
        <v>119</v>
      </c>
      <c r="AH80" s="9" t="s">
        <v>36</v>
      </c>
      <c r="AI80" s="9" t="s">
        <v>119</v>
      </c>
      <c r="AJ80" s="9" t="s">
        <v>113</v>
      </c>
      <c r="AK80" s="9" t="s">
        <v>119</v>
      </c>
      <c r="AL80" s="9" t="s">
        <v>113</v>
      </c>
    </row>
    <row r="81" spans="1:38" x14ac:dyDescent="0.25">
      <c r="A81" s="13" t="s">
        <v>120</v>
      </c>
      <c r="B81" s="6">
        <f t="shared" si="11"/>
        <v>0</v>
      </c>
      <c r="C81" s="6">
        <f t="shared" si="12"/>
        <v>0</v>
      </c>
      <c r="D81" s="6">
        <f t="shared" si="13"/>
        <v>0</v>
      </c>
      <c r="E81" s="6">
        <f t="shared" si="14"/>
        <v>0</v>
      </c>
      <c r="F81" s="6">
        <f t="shared" si="15"/>
        <v>0</v>
      </c>
      <c r="G81" s="6">
        <f t="shared" si="16"/>
        <v>0</v>
      </c>
      <c r="H81" s="6">
        <f t="shared" si="17"/>
        <v>25</v>
      </c>
      <c r="I81" s="7">
        <f t="shared" si="18"/>
        <v>0</v>
      </c>
      <c r="J81" s="8">
        <f t="shared" si="19"/>
        <v>0</v>
      </c>
      <c r="K81" s="5" t="s">
        <v>36</v>
      </c>
      <c r="L81" s="5" t="s">
        <v>36</v>
      </c>
      <c r="M81" s="4" t="s">
        <v>395</v>
      </c>
      <c r="N81" s="34" t="s">
        <v>36</v>
      </c>
      <c r="O81" s="9" t="s">
        <v>36</v>
      </c>
      <c r="P81" s="9" t="s">
        <v>36</v>
      </c>
      <c r="Q81" s="9" t="s">
        <v>36</v>
      </c>
      <c r="R81" s="9" t="s">
        <v>36</v>
      </c>
      <c r="S81" s="9" t="s">
        <v>36</v>
      </c>
      <c r="T81" s="9" t="s">
        <v>36</v>
      </c>
      <c r="U81" s="9" t="s">
        <v>36</v>
      </c>
      <c r="V81" s="9" t="s">
        <v>36</v>
      </c>
      <c r="W81" s="9" t="s">
        <v>36</v>
      </c>
      <c r="X81" s="9" t="s">
        <v>36</v>
      </c>
      <c r="Y81" s="9" t="s">
        <v>36</v>
      </c>
      <c r="Z81" s="9" t="s">
        <v>36</v>
      </c>
      <c r="AA81" s="9" t="s">
        <v>36</v>
      </c>
      <c r="AB81" s="9" t="s">
        <v>36</v>
      </c>
      <c r="AC81" s="9" t="s">
        <v>36</v>
      </c>
      <c r="AD81" s="9" t="s">
        <v>36</v>
      </c>
      <c r="AE81" s="9" t="s">
        <v>36</v>
      </c>
      <c r="AF81" s="9" t="s">
        <v>36</v>
      </c>
      <c r="AG81" s="9" t="s">
        <v>36</v>
      </c>
      <c r="AH81" s="9" t="s">
        <v>36</v>
      </c>
      <c r="AI81" s="9" t="s">
        <v>36</v>
      </c>
      <c r="AJ81" s="9" t="s">
        <v>36</v>
      </c>
      <c r="AK81" s="9" t="s">
        <v>36</v>
      </c>
      <c r="AL81" s="9" t="s">
        <v>36</v>
      </c>
    </row>
    <row r="82" spans="1:38" x14ac:dyDescent="0.25">
      <c r="A82" s="13" t="s">
        <v>121</v>
      </c>
      <c r="B82" s="6">
        <f t="shared" si="11"/>
        <v>0</v>
      </c>
      <c r="C82" s="6">
        <f t="shared" si="12"/>
        <v>0</v>
      </c>
      <c r="D82" s="6">
        <f t="shared" si="13"/>
        <v>0</v>
      </c>
      <c r="E82" s="6">
        <f t="shared" si="14"/>
        <v>0</v>
      </c>
      <c r="F82" s="6">
        <f t="shared" si="15"/>
        <v>0</v>
      </c>
      <c r="G82" s="6">
        <f t="shared" si="16"/>
        <v>0</v>
      </c>
      <c r="H82" s="6">
        <f t="shared" si="17"/>
        <v>25</v>
      </c>
      <c r="I82" s="7">
        <f t="shared" si="18"/>
        <v>0</v>
      </c>
      <c r="J82" s="8">
        <f t="shared" si="19"/>
        <v>0</v>
      </c>
      <c r="K82" s="5" t="s">
        <v>36</v>
      </c>
      <c r="L82" s="5" t="s">
        <v>36</v>
      </c>
      <c r="M82" s="4" t="s">
        <v>396</v>
      </c>
      <c r="N82" s="34" t="s">
        <v>36</v>
      </c>
      <c r="O82" s="9" t="s">
        <v>36</v>
      </c>
      <c r="P82" s="9" t="s">
        <v>36</v>
      </c>
      <c r="Q82" s="9" t="s">
        <v>36</v>
      </c>
      <c r="R82" s="9" t="s">
        <v>36</v>
      </c>
      <c r="S82" s="9" t="s">
        <v>36</v>
      </c>
      <c r="T82" s="9" t="s">
        <v>36</v>
      </c>
      <c r="U82" s="9" t="s">
        <v>36</v>
      </c>
      <c r="V82" s="9" t="s">
        <v>36</v>
      </c>
      <c r="W82" s="9" t="s">
        <v>36</v>
      </c>
      <c r="X82" s="9" t="s">
        <v>36</v>
      </c>
      <c r="Y82" s="9" t="s">
        <v>36</v>
      </c>
      <c r="Z82" s="9" t="s">
        <v>36</v>
      </c>
      <c r="AA82" s="9" t="s">
        <v>119</v>
      </c>
      <c r="AB82" s="9" t="s">
        <v>36</v>
      </c>
      <c r="AC82" s="9" t="s">
        <v>36</v>
      </c>
      <c r="AD82" s="9" t="s">
        <v>119</v>
      </c>
      <c r="AE82" s="9" t="s">
        <v>36</v>
      </c>
      <c r="AF82" s="9" t="s">
        <v>36</v>
      </c>
      <c r="AG82" s="9" t="s">
        <v>119</v>
      </c>
      <c r="AH82" s="9" t="s">
        <v>36</v>
      </c>
      <c r="AI82" s="9" t="s">
        <v>119</v>
      </c>
      <c r="AJ82" s="9" t="s">
        <v>36</v>
      </c>
      <c r="AK82" s="9" t="s">
        <v>119</v>
      </c>
      <c r="AL82" s="9" t="s">
        <v>36</v>
      </c>
    </row>
    <row r="83" spans="1:38" x14ac:dyDescent="0.25">
      <c r="A83" s="13" t="s">
        <v>122</v>
      </c>
      <c r="B83" s="6">
        <f t="shared" si="11"/>
        <v>0</v>
      </c>
      <c r="C83" s="6">
        <f t="shared" si="12"/>
        <v>0</v>
      </c>
      <c r="D83" s="6">
        <f t="shared" si="13"/>
        <v>0</v>
      </c>
      <c r="E83" s="6">
        <f t="shared" si="14"/>
        <v>0</v>
      </c>
      <c r="F83" s="6">
        <f t="shared" si="15"/>
        <v>0</v>
      </c>
      <c r="G83" s="6">
        <f t="shared" si="16"/>
        <v>0</v>
      </c>
      <c r="H83" s="6">
        <f t="shared" si="17"/>
        <v>25</v>
      </c>
      <c r="I83" s="7">
        <f t="shared" si="18"/>
        <v>0</v>
      </c>
      <c r="J83" s="8">
        <f t="shared" si="19"/>
        <v>0</v>
      </c>
      <c r="K83" s="5" t="s">
        <v>36</v>
      </c>
      <c r="L83" s="5" t="s">
        <v>36</v>
      </c>
      <c r="M83" s="4" t="s">
        <v>397</v>
      </c>
      <c r="N83" s="34" t="s">
        <v>36</v>
      </c>
      <c r="O83" s="9" t="s">
        <v>36</v>
      </c>
      <c r="P83" s="9" t="s">
        <v>36</v>
      </c>
      <c r="Q83" s="9" t="s">
        <v>36</v>
      </c>
      <c r="R83" s="9" t="s">
        <v>36</v>
      </c>
      <c r="S83" s="9" t="s">
        <v>36</v>
      </c>
      <c r="T83" s="9" t="s">
        <v>36</v>
      </c>
      <c r="U83" s="9" t="s">
        <v>36</v>
      </c>
      <c r="V83" s="9" t="s">
        <v>36</v>
      </c>
      <c r="W83" s="9" t="s">
        <v>36</v>
      </c>
      <c r="X83" s="9" t="s">
        <v>36</v>
      </c>
      <c r="Y83" s="9" t="s">
        <v>36</v>
      </c>
      <c r="Z83" s="9" t="s">
        <v>36</v>
      </c>
      <c r="AA83" s="9" t="s">
        <v>36</v>
      </c>
      <c r="AB83" s="9" t="s">
        <v>36</v>
      </c>
      <c r="AC83" s="9" t="s">
        <v>36</v>
      </c>
      <c r="AD83" s="9" t="s">
        <v>36</v>
      </c>
      <c r="AE83" s="9" t="s">
        <v>36</v>
      </c>
      <c r="AF83" s="9" t="s">
        <v>36</v>
      </c>
      <c r="AG83" s="9" t="s">
        <v>36</v>
      </c>
      <c r="AH83" s="9" t="s">
        <v>36</v>
      </c>
      <c r="AI83" s="9" t="s">
        <v>36</v>
      </c>
      <c r="AJ83" s="9" t="s">
        <v>36</v>
      </c>
      <c r="AK83" s="9" t="s">
        <v>36</v>
      </c>
      <c r="AL83" s="9" t="s">
        <v>36</v>
      </c>
    </row>
    <row r="84" spans="1:38" x14ac:dyDescent="0.25">
      <c r="A84" s="13" t="s">
        <v>123</v>
      </c>
      <c r="B84" s="6">
        <f t="shared" si="11"/>
        <v>0</v>
      </c>
      <c r="C84" s="6">
        <f t="shared" si="12"/>
        <v>0</v>
      </c>
      <c r="D84" s="6">
        <f t="shared" si="13"/>
        <v>0</v>
      </c>
      <c r="E84" s="6">
        <f t="shared" si="14"/>
        <v>0</v>
      </c>
      <c r="F84" s="6">
        <f t="shared" si="15"/>
        <v>0</v>
      </c>
      <c r="G84" s="6">
        <f t="shared" si="16"/>
        <v>0</v>
      </c>
      <c r="H84" s="6">
        <f t="shared" si="17"/>
        <v>25</v>
      </c>
      <c r="I84" s="7">
        <f t="shared" si="18"/>
        <v>0</v>
      </c>
      <c r="J84" s="8">
        <f t="shared" si="19"/>
        <v>0</v>
      </c>
      <c r="K84" s="5" t="s">
        <v>36</v>
      </c>
      <c r="L84" s="5" t="s">
        <v>36</v>
      </c>
      <c r="M84" s="4" t="s">
        <v>398</v>
      </c>
      <c r="N84" s="34" t="s">
        <v>36</v>
      </c>
      <c r="O84" s="9" t="s">
        <v>36</v>
      </c>
      <c r="P84" s="9" t="s">
        <v>36</v>
      </c>
      <c r="Q84" s="9" t="s">
        <v>36</v>
      </c>
      <c r="R84" s="9" t="s">
        <v>36</v>
      </c>
      <c r="S84" s="9" t="s">
        <v>36</v>
      </c>
      <c r="T84" s="9" t="s">
        <v>36</v>
      </c>
      <c r="U84" s="9" t="s">
        <v>36</v>
      </c>
      <c r="V84" s="9" t="s">
        <v>36</v>
      </c>
      <c r="W84" s="9" t="s">
        <v>36</v>
      </c>
      <c r="X84" s="9" t="s">
        <v>36</v>
      </c>
      <c r="Y84" s="9" t="s">
        <v>36</v>
      </c>
      <c r="Z84" s="9" t="s">
        <v>36</v>
      </c>
      <c r="AA84" s="9" t="s">
        <v>36</v>
      </c>
      <c r="AB84" s="9" t="s">
        <v>36</v>
      </c>
      <c r="AC84" s="9" t="s">
        <v>36</v>
      </c>
      <c r="AD84" s="9" t="s">
        <v>36</v>
      </c>
      <c r="AE84" s="9" t="s">
        <v>36</v>
      </c>
      <c r="AF84" s="9" t="s">
        <v>36</v>
      </c>
      <c r="AG84" s="9" t="s">
        <v>36</v>
      </c>
      <c r="AH84" s="9" t="s">
        <v>36</v>
      </c>
      <c r="AI84" s="9" t="s">
        <v>36</v>
      </c>
      <c r="AJ84" s="9" t="s">
        <v>36</v>
      </c>
      <c r="AK84" s="9" t="s">
        <v>36</v>
      </c>
      <c r="AL84" s="9" t="s">
        <v>36</v>
      </c>
    </row>
    <row r="85" spans="1:38" x14ac:dyDescent="0.25">
      <c r="A85" s="13" t="s">
        <v>124</v>
      </c>
      <c r="B85" s="6">
        <f t="shared" si="11"/>
        <v>0</v>
      </c>
      <c r="C85" s="6">
        <f t="shared" si="12"/>
        <v>0</v>
      </c>
      <c r="D85" s="6">
        <f t="shared" si="13"/>
        <v>0</v>
      </c>
      <c r="E85" s="6">
        <f t="shared" si="14"/>
        <v>0</v>
      </c>
      <c r="F85" s="6">
        <f t="shared" si="15"/>
        <v>0</v>
      </c>
      <c r="G85" s="6">
        <f t="shared" si="16"/>
        <v>0</v>
      </c>
      <c r="H85" s="6">
        <f t="shared" si="17"/>
        <v>25</v>
      </c>
      <c r="I85" s="7">
        <f t="shared" si="18"/>
        <v>0</v>
      </c>
      <c r="J85" s="8">
        <f t="shared" si="19"/>
        <v>0</v>
      </c>
      <c r="K85" s="5" t="s">
        <v>36</v>
      </c>
      <c r="L85" s="5" t="s">
        <v>36</v>
      </c>
      <c r="M85" s="4" t="s">
        <v>399</v>
      </c>
      <c r="N85" s="34" t="s">
        <v>36</v>
      </c>
      <c r="O85" s="9" t="s">
        <v>36</v>
      </c>
      <c r="P85" s="9" t="s">
        <v>36</v>
      </c>
      <c r="Q85" s="9" t="s">
        <v>36</v>
      </c>
      <c r="R85" s="9" t="s">
        <v>36</v>
      </c>
      <c r="S85" s="9" t="s">
        <v>36</v>
      </c>
      <c r="T85" s="9" t="s">
        <v>36</v>
      </c>
      <c r="U85" s="9" t="s">
        <v>36</v>
      </c>
      <c r="V85" s="9" t="s">
        <v>36</v>
      </c>
      <c r="W85" s="9" t="s">
        <v>36</v>
      </c>
      <c r="X85" s="9" t="s">
        <v>36</v>
      </c>
      <c r="Y85" s="9" t="s">
        <v>36</v>
      </c>
      <c r="Z85" s="9" t="s">
        <v>36</v>
      </c>
      <c r="AA85" s="9" t="s">
        <v>36</v>
      </c>
      <c r="AB85" s="9" t="s">
        <v>36</v>
      </c>
      <c r="AC85" s="9" t="s">
        <v>36</v>
      </c>
      <c r="AD85" s="9" t="s">
        <v>36</v>
      </c>
      <c r="AE85" s="9" t="s">
        <v>36</v>
      </c>
      <c r="AF85" s="9" t="s">
        <v>36</v>
      </c>
      <c r="AG85" s="9" t="s">
        <v>36</v>
      </c>
      <c r="AH85" s="9" t="s">
        <v>36</v>
      </c>
      <c r="AI85" s="9" t="s">
        <v>36</v>
      </c>
      <c r="AJ85" s="9" t="s">
        <v>36</v>
      </c>
      <c r="AK85" s="9" t="s">
        <v>36</v>
      </c>
      <c r="AL85" s="9" t="s">
        <v>36</v>
      </c>
    </row>
    <row r="86" spans="1:38" x14ac:dyDescent="0.25">
      <c r="A86" s="13" t="s">
        <v>125</v>
      </c>
      <c r="B86" s="6">
        <f t="shared" si="11"/>
        <v>0</v>
      </c>
      <c r="C86" s="6">
        <f t="shared" si="12"/>
        <v>0</v>
      </c>
      <c r="D86" s="6">
        <f t="shared" si="13"/>
        <v>0</v>
      </c>
      <c r="E86" s="6">
        <f t="shared" si="14"/>
        <v>0</v>
      </c>
      <c r="F86" s="6">
        <f t="shared" si="15"/>
        <v>0</v>
      </c>
      <c r="G86" s="6">
        <f t="shared" si="16"/>
        <v>0</v>
      </c>
      <c r="H86" s="6">
        <f t="shared" si="17"/>
        <v>25</v>
      </c>
      <c r="I86" s="7">
        <f t="shared" si="18"/>
        <v>0</v>
      </c>
      <c r="J86" s="8">
        <f t="shared" si="19"/>
        <v>0</v>
      </c>
      <c r="K86" s="5" t="s">
        <v>36</v>
      </c>
      <c r="L86" s="5" t="s">
        <v>36</v>
      </c>
      <c r="M86" s="4" t="s">
        <v>400</v>
      </c>
      <c r="N86" s="34" t="s">
        <v>36</v>
      </c>
      <c r="O86" s="9" t="s">
        <v>36</v>
      </c>
      <c r="P86" s="9" t="s">
        <v>36</v>
      </c>
      <c r="Q86" s="9" t="s">
        <v>36</v>
      </c>
      <c r="R86" s="9" t="s">
        <v>36</v>
      </c>
      <c r="S86" s="9" t="s">
        <v>36</v>
      </c>
      <c r="T86" s="9" t="s">
        <v>36</v>
      </c>
      <c r="U86" s="9" t="s">
        <v>36</v>
      </c>
      <c r="V86" s="9" t="s">
        <v>36</v>
      </c>
      <c r="W86" s="9" t="s">
        <v>36</v>
      </c>
      <c r="X86" s="9" t="s">
        <v>36</v>
      </c>
      <c r="Y86" s="9" t="s">
        <v>36</v>
      </c>
      <c r="Z86" s="9" t="s">
        <v>36</v>
      </c>
      <c r="AA86" s="9" t="s">
        <v>36</v>
      </c>
      <c r="AB86" s="9" t="s">
        <v>36</v>
      </c>
      <c r="AC86" s="9" t="s">
        <v>36</v>
      </c>
      <c r="AD86" s="9" t="s">
        <v>36</v>
      </c>
      <c r="AE86" s="9" t="s">
        <v>36</v>
      </c>
      <c r="AF86" s="9" t="s">
        <v>36</v>
      </c>
      <c r="AG86" s="9" t="s">
        <v>36</v>
      </c>
      <c r="AH86" s="9" t="s">
        <v>36</v>
      </c>
      <c r="AI86" s="9" t="s">
        <v>36</v>
      </c>
      <c r="AJ86" s="9" t="s">
        <v>36</v>
      </c>
      <c r="AK86" s="9" t="s">
        <v>36</v>
      </c>
      <c r="AL86" s="9" t="s">
        <v>36</v>
      </c>
    </row>
    <row r="87" spans="1:38" x14ac:dyDescent="0.25">
      <c r="A87" s="13" t="s">
        <v>126</v>
      </c>
      <c r="B87" s="6">
        <f t="shared" si="11"/>
        <v>0</v>
      </c>
      <c r="C87" s="6">
        <f t="shared" si="12"/>
        <v>0</v>
      </c>
      <c r="D87" s="6">
        <f t="shared" si="13"/>
        <v>0</v>
      </c>
      <c r="E87" s="6">
        <f t="shared" si="14"/>
        <v>0</v>
      </c>
      <c r="F87" s="6">
        <f t="shared" si="15"/>
        <v>0</v>
      </c>
      <c r="G87" s="6">
        <f t="shared" si="16"/>
        <v>0</v>
      </c>
      <c r="H87" s="6">
        <f t="shared" si="17"/>
        <v>25</v>
      </c>
      <c r="I87" s="7">
        <f t="shared" si="18"/>
        <v>0</v>
      </c>
      <c r="J87" s="8">
        <f t="shared" si="19"/>
        <v>0</v>
      </c>
      <c r="K87" s="5" t="s">
        <v>36</v>
      </c>
      <c r="L87" s="5" t="s">
        <v>36</v>
      </c>
      <c r="M87" s="4" t="s">
        <v>401</v>
      </c>
      <c r="N87" s="34" t="s">
        <v>36</v>
      </c>
      <c r="O87" s="9" t="s">
        <v>36</v>
      </c>
      <c r="P87" s="9" t="s">
        <v>36</v>
      </c>
      <c r="Q87" s="9" t="s">
        <v>36</v>
      </c>
      <c r="R87" s="9" t="s">
        <v>36</v>
      </c>
      <c r="S87" s="9" t="s">
        <v>36</v>
      </c>
      <c r="T87" s="9" t="s">
        <v>36</v>
      </c>
      <c r="U87" s="9" t="s">
        <v>36</v>
      </c>
      <c r="V87" s="9" t="s">
        <v>36</v>
      </c>
      <c r="W87" s="9" t="s">
        <v>36</v>
      </c>
      <c r="X87" s="9" t="s">
        <v>36</v>
      </c>
      <c r="Y87" s="9" t="s">
        <v>36</v>
      </c>
      <c r="Z87" s="9" t="s">
        <v>36</v>
      </c>
      <c r="AA87" s="9" t="s">
        <v>36</v>
      </c>
      <c r="AB87" s="9" t="s">
        <v>36</v>
      </c>
      <c r="AC87" s="9" t="s">
        <v>36</v>
      </c>
      <c r="AD87" s="9" t="s">
        <v>36</v>
      </c>
      <c r="AE87" s="9" t="s">
        <v>36</v>
      </c>
      <c r="AF87" s="9" t="s">
        <v>36</v>
      </c>
      <c r="AG87" s="9" t="s">
        <v>36</v>
      </c>
      <c r="AH87" s="9" t="s">
        <v>36</v>
      </c>
      <c r="AI87" s="9" t="s">
        <v>36</v>
      </c>
      <c r="AJ87" s="9" t="s">
        <v>36</v>
      </c>
      <c r="AK87" s="9" t="s">
        <v>36</v>
      </c>
      <c r="AL87" s="9" t="s">
        <v>36</v>
      </c>
    </row>
    <row r="88" spans="1:38" x14ac:dyDescent="0.25">
      <c r="A88" s="13" t="s">
        <v>127</v>
      </c>
      <c r="B88" s="6">
        <f t="shared" si="11"/>
        <v>0</v>
      </c>
      <c r="C88" s="6">
        <f t="shared" si="12"/>
        <v>0</v>
      </c>
      <c r="D88" s="6">
        <f t="shared" si="13"/>
        <v>0</v>
      </c>
      <c r="E88" s="6">
        <f t="shared" si="14"/>
        <v>0</v>
      </c>
      <c r="F88" s="6">
        <f t="shared" si="15"/>
        <v>0</v>
      </c>
      <c r="G88" s="6">
        <f t="shared" si="16"/>
        <v>0</v>
      </c>
      <c r="H88" s="6">
        <f t="shared" si="17"/>
        <v>25</v>
      </c>
      <c r="I88" s="7">
        <f t="shared" si="18"/>
        <v>0</v>
      </c>
      <c r="J88" s="8">
        <f t="shared" si="19"/>
        <v>0</v>
      </c>
      <c r="K88" s="5" t="s">
        <v>36</v>
      </c>
      <c r="L88" s="5" t="s">
        <v>36</v>
      </c>
      <c r="M88" s="4" t="s">
        <v>402</v>
      </c>
      <c r="N88" s="34" t="s">
        <v>36</v>
      </c>
      <c r="O88" s="9" t="s">
        <v>36</v>
      </c>
      <c r="P88" s="9" t="s">
        <v>36</v>
      </c>
      <c r="Q88" s="9" t="s">
        <v>36</v>
      </c>
      <c r="R88" s="9" t="s">
        <v>36</v>
      </c>
      <c r="S88" s="9" t="s">
        <v>36</v>
      </c>
      <c r="T88" s="9" t="s">
        <v>36</v>
      </c>
      <c r="U88" s="9" t="s">
        <v>36</v>
      </c>
      <c r="V88" s="9" t="s">
        <v>36</v>
      </c>
      <c r="W88" s="9" t="s">
        <v>36</v>
      </c>
      <c r="X88" s="9" t="s">
        <v>36</v>
      </c>
      <c r="Y88" s="9" t="s">
        <v>36</v>
      </c>
      <c r="Z88" s="9" t="s">
        <v>36</v>
      </c>
      <c r="AA88" s="9" t="s">
        <v>36</v>
      </c>
      <c r="AB88" s="9" t="s">
        <v>36</v>
      </c>
      <c r="AC88" s="9" t="s">
        <v>36</v>
      </c>
      <c r="AD88" s="9" t="s">
        <v>36</v>
      </c>
      <c r="AE88" s="9" t="s">
        <v>36</v>
      </c>
      <c r="AF88" s="9" t="s">
        <v>36</v>
      </c>
      <c r="AG88" s="9" t="s">
        <v>36</v>
      </c>
      <c r="AH88" s="9" t="s">
        <v>36</v>
      </c>
      <c r="AI88" s="9" t="s">
        <v>36</v>
      </c>
      <c r="AJ88" s="9" t="s">
        <v>36</v>
      </c>
      <c r="AK88" s="9" t="s">
        <v>36</v>
      </c>
      <c r="AL88" s="9" t="s">
        <v>36</v>
      </c>
    </row>
    <row r="89" spans="1:38" x14ac:dyDescent="0.25">
      <c r="A89" s="13" t="s">
        <v>128</v>
      </c>
      <c r="B89" s="6">
        <f t="shared" si="11"/>
        <v>0</v>
      </c>
      <c r="C89" s="6">
        <f t="shared" si="12"/>
        <v>0</v>
      </c>
      <c r="D89" s="6">
        <f t="shared" si="13"/>
        <v>0</v>
      </c>
      <c r="E89" s="6">
        <f t="shared" si="14"/>
        <v>0</v>
      </c>
      <c r="F89" s="6">
        <f t="shared" si="15"/>
        <v>0</v>
      </c>
      <c r="G89" s="6">
        <f t="shared" si="16"/>
        <v>0</v>
      </c>
      <c r="H89" s="6">
        <f t="shared" si="17"/>
        <v>25</v>
      </c>
      <c r="I89" s="7">
        <f t="shared" si="18"/>
        <v>0</v>
      </c>
      <c r="J89" s="8">
        <f t="shared" si="19"/>
        <v>0</v>
      </c>
      <c r="K89" s="5" t="s">
        <v>36</v>
      </c>
      <c r="L89" s="5" t="s">
        <v>36</v>
      </c>
      <c r="M89" s="4" t="s">
        <v>403</v>
      </c>
      <c r="N89" s="34" t="s">
        <v>36</v>
      </c>
      <c r="O89" s="9" t="s">
        <v>36</v>
      </c>
      <c r="P89" s="9" t="s">
        <v>36</v>
      </c>
      <c r="Q89" s="9" t="s">
        <v>36</v>
      </c>
      <c r="R89" s="9" t="s">
        <v>36</v>
      </c>
      <c r="S89" s="9" t="s">
        <v>36</v>
      </c>
      <c r="T89" s="9" t="s">
        <v>36</v>
      </c>
      <c r="U89" s="9" t="s">
        <v>36</v>
      </c>
      <c r="V89" s="9" t="s">
        <v>36</v>
      </c>
      <c r="W89" s="9" t="s">
        <v>36</v>
      </c>
      <c r="X89" s="9" t="s">
        <v>36</v>
      </c>
      <c r="Y89" s="9" t="s">
        <v>36</v>
      </c>
      <c r="Z89" s="9" t="s">
        <v>36</v>
      </c>
      <c r="AA89" s="9" t="s">
        <v>36</v>
      </c>
      <c r="AB89" s="9" t="s">
        <v>36</v>
      </c>
      <c r="AC89" s="9" t="s">
        <v>36</v>
      </c>
      <c r="AD89" s="9" t="s">
        <v>36</v>
      </c>
      <c r="AE89" s="9" t="s">
        <v>36</v>
      </c>
      <c r="AF89" s="9" t="s">
        <v>36</v>
      </c>
      <c r="AG89" s="9" t="s">
        <v>36</v>
      </c>
      <c r="AH89" s="9" t="s">
        <v>36</v>
      </c>
      <c r="AI89" s="9" t="s">
        <v>36</v>
      </c>
      <c r="AJ89" s="9" t="s">
        <v>36</v>
      </c>
      <c r="AK89" s="9" t="s">
        <v>36</v>
      </c>
      <c r="AL89" s="9" t="s">
        <v>36</v>
      </c>
    </row>
    <row r="90" spans="1:38" x14ac:dyDescent="0.25">
      <c r="A90" s="13" t="s">
        <v>129</v>
      </c>
      <c r="B90" s="6">
        <f t="shared" si="11"/>
        <v>0</v>
      </c>
      <c r="C90" s="6">
        <f t="shared" si="12"/>
        <v>0</v>
      </c>
      <c r="D90" s="6">
        <f t="shared" si="13"/>
        <v>0</v>
      </c>
      <c r="E90" s="6">
        <f t="shared" si="14"/>
        <v>0</v>
      </c>
      <c r="F90" s="6">
        <f t="shared" si="15"/>
        <v>0</v>
      </c>
      <c r="G90" s="6">
        <f t="shared" si="16"/>
        <v>0</v>
      </c>
      <c r="H90" s="6">
        <f t="shared" si="17"/>
        <v>25</v>
      </c>
      <c r="I90" s="7">
        <f t="shared" si="18"/>
        <v>0</v>
      </c>
      <c r="J90" s="8">
        <f t="shared" si="19"/>
        <v>0</v>
      </c>
      <c r="K90" s="5" t="s">
        <v>36</v>
      </c>
      <c r="L90" s="5" t="s">
        <v>36</v>
      </c>
      <c r="M90" s="4" t="s">
        <v>404</v>
      </c>
      <c r="N90" s="34" t="s">
        <v>36</v>
      </c>
      <c r="O90" s="9" t="s">
        <v>36</v>
      </c>
      <c r="P90" s="9" t="s">
        <v>36</v>
      </c>
      <c r="Q90" s="9" t="s">
        <v>36</v>
      </c>
      <c r="R90" s="9" t="s">
        <v>36</v>
      </c>
      <c r="S90" s="9" t="s">
        <v>36</v>
      </c>
      <c r="T90" s="9" t="s">
        <v>36</v>
      </c>
      <c r="U90" s="9" t="s">
        <v>36</v>
      </c>
      <c r="V90" s="9" t="s">
        <v>36</v>
      </c>
      <c r="W90" s="9" t="s">
        <v>36</v>
      </c>
      <c r="X90" s="9" t="s">
        <v>36</v>
      </c>
      <c r="Y90" s="9" t="s">
        <v>36</v>
      </c>
      <c r="Z90" s="9" t="s">
        <v>36</v>
      </c>
      <c r="AA90" s="9" t="s">
        <v>36</v>
      </c>
      <c r="AB90" s="9" t="s">
        <v>36</v>
      </c>
      <c r="AC90" s="9" t="s">
        <v>36</v>
      </c>
      <c r="AD90" s="9" t="s">
        <v>36</v>
      </c>
      <c r="AE90" s="9" t="s">
        <v>36</v>
      </c>
      <c r="AF90" s="9" t="s">
        <v>36</v>
      </c>
      <c r="AG90" s="9" t="s">
        <v>36</v>
      </c>
      <c r="AH90" s="9" t="s">
        <v>36</v>
      </c>
      <c r="AI90" s="9" t="s">
        <v>36</v>
      </c>
      <c r="AJ90" s="9" t="s">
        <v>36</v>
      </c>
      <c r="AK90" s="9" t="s">
        <v>36</v>
      </c>
      <c r="AL90" s="9" t="s">
        <v>36</v>
      </c>
    </row>
    <row r="91" spans="1:38" x14ac:dyDescent="0.25">
      <c r="A91" s="13" t="s">
        <v>130</v>
      </c>
      <c r="B91" s="6">
        <f t="shared" si="11"/>
        <v>0</v>
      </c>
      <c r="C91" s="6">
        <f t="shared" si="12"/>
        <v>0</v>
      </c>
      <c r="D91" s="6">
        <f t="shared" si="13"/>
        <v>0</v>
      </c>
      <c r="E91" s="6">
        <f t="shared" si="14"/>
        <v>0</v>
      </c>
      <c r="F91" s="6">
        <f t="shared" si="15"/>
        <v>0</v>
      </c>
      <c r="G91" s="6">
        <f t="shared" si="16"/>
        <v>0</v>
      </c>
      <c r="H91" s="6">
        <f t="shared" si="17"/>
        <v>25</v>
      </c>
      <c r="I91" s="7">
        <f t="shared" si="18"/>
        <v>0</v>
      </c>
      <c r="J91" s="8">
        <f t="shared" si="19"/>
        <v>0</v>
      </c>
      <c r="K91" s="5" t="s">
        <v>36</v>
      </c>
      <c r="L91" s="5" t="s">
        <v>36</v>
      </c>
      <c r="M91" s="4" t="s">
        <v>405</v>
      </c>
      <c r="N91" s="34" t="s">
        <v>36</v>
      </c>
      <c r="O91" s="9" t="s">
        <v>36</v>
      </c>
      <c r="P91" s="9" t="s">
        <v>36</v>
      </c>
      <c r="Q91" s="9" t="s">
        <v>36</v>
      </c>
      <c r="R91" s="9" t="s">
        <v>36</v>
      </c>
      <c r="S91" s="9" t="s">
        <v>36</v>
      </c>
      <c r="T91" s="9" t="s">
        <v>36</v>
      </c>
      <c r="U91" s="9" t="s">
        <v>36</v>
      </c>
      <c r="V91" s="9" t="s">
        <v>36</v>
      </c>
      <c r="W91" s="9" t="s">
        <v>36</v>
      </c>
      <c r="X91" s="9" t="s">
        <v>36</v>
      </c>
      <c r="Y91" s="9" t="s">
        <v>36</v>
      </c>
      <c r="Z91" s="9" t="s">
        <v>36</v>
      </c>
      <c r="AA91" s="9" t="s">
        <v>36</v>
      </c>
      <c r="AB91" s="9" t="s">
        <v>36</v>
      </c>
      <c r="AC91" s="9" t="s">
        <v>36</v>
      </c>
      <c r="AD91" s="9" t="s">
        <v>36</v>
      </c>
      <c r="AE91" s="9" t="s">
        <v>36</v>
      </c>
      <c r="AF91" s="9" t="s">
        <v>36</v>
      </c>
      <c r="AG91" s="9" t="s">
        <v>36</v>
      </c>
      <c r="AH91" s="9" t="s">
        <v>36</v>
      </c>
      <c r="AI91" s="9" t="s">
        <v>36</v>
      </c>
      <c r="AJ91" s="9" t="s">
        <v>36</v>
      </c>
      <c r="AK91" s="9" t="s">
        <v>36</v>
      </c>
      <c r="AL91" s="9" t="s">
        <v>36</v>
      </c>
    </row>
    <row r="92" spans="1:38" x14ac:dyDescent="0.25">
      <c r="A92" s="13" t="s">
        <v>131</v>
      </c>
      <c r="B92" s="6">
        <f t="shared" si="11"/>
        <v>0</v>
      </c>
      <c r="C92" s="6">
        <f t="shared" si="12"/>
        <v>0</v>
      </c>
      <c r="D92" s="6">
        <f t="shared" si="13"/>
        <v>0</v>
      </c>
      <c r="E92" s="6">
        <f t="shared" si="14"/>
        <v>0</v>
      </c>
      <c r="F92" s="6">
        <f t="shared" si="15"/>
        <v>0</v>
      </c>
      <c r="G92" s="6">
        <f t="shared" si="16"/>
        <v>0</v>
      </c>
      <c r="H92" s="6">
        <f t="shared" si="17"/>
        <v>25</v>
      </c>
      <c r="I92" s="7">
        <f t="shared" si="18"/>
        <v>0</v>
      </c>
      <c r="J92" s="8">
        <f t="shared" si="19"/>
        <v>0</v>
      </c>
      <c r="K92" s="5" t="s">
        <v>36</v>
      </c>
      <c r="L92" s="5" t="s">
        <v>36</v>
      </c>
      <c r="M92" s="4" t="s">
        <v>406</v>
      </c>
      <c r="N92" s="34" t="s">
        <v>36</v>
      </c>
      <c r="O92" s="9" t="s">
        <v>36</v>
      </c>
      <c r="P92" s="9" t="s">
        <v>36</v>
      </c>
      <c r="Q92" s="9" t="s">
        <v>36</v>
      </c>
      <c r="R92" s="9" t="s">
        <v>36</v>
      </c>
      <c r="S92" s="9" t="s">
        <v>36</v>
      </c>
      <c r="T92" s="9" t="s">
        <v>36</v>
      </c>
      <c r="U92" s="9" t="s">
        <v>36</v>
      </c>
      <c r="V92" s="9" t="s">
        <v>36</v>
      </c>
      <c r="W92" s="9" t="s">
        <v>36</v>
      </c>
      <c r="X92" s="9" t="s">
        <v>36</v>
      </c>
      <c r="Y92" s="9" t="s">
        <v>36</v>
      </c>
      <c r="Z92" s="9" t="s">
        <v>36</v>
      </c>
      <c r="AA92" s="9" t="s">
        <v>36</v>
      </c>
      <c r="AB92" s="9" t="s">
        <v>36</v>
      </c>
      <c r="AC92" s="9" t="s">
        <v>36</v>
      </c>
      <c r="AD92" s="9" t="s">
        <v>36</v>
      </c>
      <c r="AE92" s="9" t="s">
        <v>36</v>
      </c>
      <c r="AF92" s="9" t="s">
        <v>36</v>
      </c>
      <c r="AG92" s="9" t="s">
        <v>36</v>
      </c>
      <c r="AH92" s="9" t="s">
        <v>36</v>
      </c>
      <c r="AI92" s="9" t="s">
        <v>36</v>
      </c>
      <c r="AJ92" s="9" t="s">
        <v>36</v>
      </c>
      <c r="AK92" s="9" t="s">
        <v>36</v>
      </c>
      <c r="AL92" s="9" t="s">
        <v>36</v>
      </c>
    </row>
    <row r="93" spans="1:38" x14ac:dyDescent="0.25">
      <c r="A93" s="13" t="s">
        <v>132</v>
      </c>
      <c r="B93" s="6">
        <f t="shared" si="11"/>
        <v>0</v>
      </c>
      <c r="C93" s="6">
        <f t="shared" si="12"/>
        <v>0</v>
      </c>
      <c r="D93" s="6">
        <f t="shared" si="13"/>
        <v>0</v>
      </c>
      <c r="E93" s="6">
        <f t="shared" si="14"/>
        <v>0</v>
      </c>
      <c r="F93" s="6">
        <f t="shared" si="15"/>
        <v>0</v>
      </c>
      <c r="G93" s="6">
        <f t="shared" si="16"/>
        <v>0</v>
      </c>
      <c r="H93" s="6">
        <f t="shared" si="17"/>
        <v>25</v>
      </c>
      <c r="I93" s="7">
        <f t="shared" si="18"/>
        <v>0</v>
      </c>
      <c r="J93" s="8">
        <f t="shared" si="19"/>
        <v>0</v>
      </c>
      <c r="K93" s="5" t="s">
        <v>36</v>
      </c>
      <c r="L93" s="5" t="s">
        <v>36</v>
      </c>
      <c r="M93" s="4" t="s">
        <v>407</v>
      </c>
      <c r="N93" s="34" t="s">
        <v>36</v>
      </c>
      <c r="O93" s="9" t="s">
        <v>36</v>
      </c>
      <c r="P93" s="9" t="s">
        <v>36</v>
      </c>
      <c r="Q93" s="9" t="s">
        <v>36</v>
      </c>
      <c r="R93" s="9" t="s">
        <v>36</v>
      </c>
      <c r="S93" s="9" t="s">
        <v>36</v>
      </c>
      <c r="T93" s="9" t="s">
        <v>36</v>
      </c>
      <c r="U93" s="9" t="s">
        <v>36</v>
      </c>
      <c r="V93" s="9" t="s">
        <v>36</v>
      </c>
      <c r="W93" s="9" t="s">
        <v>36</v>
      </c>
      <c r="X93" s="9" t="s">
        <v>36</v>
      </c>
      <c r="Y93" s="9" t="s">
        <v>36</v>
      </c>
      <c r="Z93" s="9" t="s">
        <v>36</v>
      </c>
      <c r="AA93" s="9" t="s">
        <v>36</v>
      </c>
      <c r="AB93" s="9" t="s">
        <v>36</v>
      </c>
      <c r="AC93" s="9" t="s">
        <v>36</v>
      </c>
      <c r="AD93" s="9" t="s">
        <v>36</v>
      </c>
      <c r="AE93" s="9" t="s">
        <v>36</v>
      </c>
      <c r="AF93" s="9" t="s">
        <v>36</v>
      </c>
      <c r="AG93" s="9" t="s">
        <v>36</v>
      </c>
      <c r="AH93" s="9" t="s">
        <v>36</v>
      </c>
      <c r="AI93" s="9" t="s">
        <v>36</v>
      </c>
      <c r="AJ93" s="9" t="s">
        <v>36</v>
      </c>
      <c r="AK93" s="9" t="s">
        <v>36</v>
      </c>
      <c r="AL93" s="9" t="s">
        <v>36</v>
      </c>
    </row>
    <row r="94" spans="1:38" s="10" customFormat="1" x14ac:dyDescent="0.25">
      <c r="A94" s="13" t="s">
        <v>133</v>
      </c>
      <c r="B94" s="6">
        <f t="shared" si="11"/>
        <v>3</v>
      </c>
      <c r="C94" s="6">
        <f t="shared" si="12"/>
        <v>2</v>
      </c>
      <c r="D94" s="6">
        <f t="shared" si="13"/>
        <v>0</v>
      </c>
      <c r="E94" s="6">
        <f t="shared" si="14"/>
        <v>0</v>
      </c>
      <c r="F94" s="6">
        <f t="shared" si="15"/>
        <v>0</v>
      </c>
      <c r="G94" s="6">
        <f t="shared" si="16"/>
        <v>5</v>
      </c>
      <c r="H94" s="6">
        <f t="shared" si="17"/>
        <v>25</v>
      </c>
      <c r="I94" s="7">
        <f t="shared" si="18"/>
        <v>20</v>
      </c>
      <c r="J94" s="8">
        <f t="shared" si="19"/>
        <v>12</v>
      </c>
      <c r="K94" s="5">
        <f t="shared" si="20"/>
        <v>8.5</v>
      </c>
      <c r="L94" s="5">
        <f t="shared" si="21"/>
        <v>18.399999999999999</v>
      </c>
      <c r="M94" s="4" t="s">
        <v>408</v>
      </c>
      <c r="N94" s="34" t="s">
        <v>36</v>
      </c>
      <c r="O94" s="9" t="s">
        <v>36</v>
      </c>
      <c r="P94" s="9" t="s">
        <v>36</v>
      </c>
      <c r="Q94" s="9">
        <v>18.399999999999999</v>
      </c>
      <c r="R94" s="9" t="s">
        <v>36</v>
      </c>
      <c r="S94" s="9" t="s">
        <v>113</v>
      </c>
      <c r="T94" s="9" t="s">
        <v>36</v>
      </c>
      <c r="U94" s="9" t="s">
        <v>36</v>
      </c>
      <c r="V94" s="9" t="s">
        <v>36</v>
      </c>
      <c r="W94" s="9" t="s">
        <v>36</v>
      </c>
      <c r="X94" s="9" t="s">
        <v>36</v>
      </c>
      <c r="Y94" s="9" t="s">
        <v>119</v>
      </c>
      <c r="Z94" s="9" t="s">
        <v>2</v>
      </c>
      <c r="AA94" s="9" t="s">
        <v>119</v>
      </c>
      <c r="AB94" s="9" t="s">
        <v>2</v>
      </c>
      <c r="AC94" s="9" t="s">
        <v>36</v>
      </c>
      <c r="AD94" s="9" t="s">
        <v>119</v>
      </c>
      <c r="AE94" s="9" t="s">
        <v>36</v>
      </c>
      <c r="AF94" s="9" t="s">
        <v>36</v>
      </c>
      <c r="AG94" s="9" t="s">
        <v>119</v>
      </c>
      <c r="AH94" s="9" t="s">
        <v>36</v>
      </c>
      <c r="AI94" s="9">
        <v>8.5</v>
      </c>
      <c r="AJ94" s="9">
        <v>7.6</v>
      </c>
      <c r="AK94" s="9" t="s">
        <v>113</v>
      </c>
      <c r="AL94" s="9" t="s">
        <v>36</v>
      </c>
    </row>
    <row r="95" spans="1:38" s="10" customFormat="1" x14ac:dyDescent="0.25">
      <c r="A95" s="13" t="s">
        <v>134</v>
      </c>
      <c r="B95" s="6">
        <f t="shared" si="11"/>
        <v>0</v>
      </c>
      <c r="C95" s="6">
        <f t="shared" si="12"/>
        <v>0</v>
      </c>
      <c r="D95" s="6">
        <f t="shared" si="13"/>
        <v>0</v>
      </c>
      <c r="E95" s="6">
        <f t="shared" si="14"/>
        <v>0</v>
      </c>
      <c r="F95" s="6">
        <f t="shared" si="15"/>
        <v>0</v>
      </c>
      <c r="G95" s="6">
        <f t="shared" si="16"/>
        <v>0</v>
      </c>
      <c r="H95" s="6">
        <f t="shared" si="17"/>
        <v>25</v>
      </c>
      <c r="I95" s="7">
        <f t="shared" si="18"/>
        <v>0</v>
      </c>
      <c r="J95" s="8">
        <f t="shared" si="19"/>
        <v>0</v>
      </c>
      <c r="K95" s="5" t="s">
        <v>36</v>
      </c>
      <c r="L95" s="5" t="s">
        <v>36</v>
      </c>
      <c r="M95" s="4" t="s">
        <v>316</v>
      </c>
      <c r="N95" s="34" t="s">
        <v>36</v>
      </c>
      <c r="O95" s="9" t="s">
        <v>36</v>
      </c>
      <c r="P95" s="9" t="s">
        <v>36</v>
      </c>
      <c r="Q95" s="9" t="s">
        <v>36</v>
      </c>
      <c r="R95" s="9" t="s">
        <v>36</v>
      </c>
      <c r="S95" s="9" t="s">
        <v>36</v>
      </c>
      <c r="T95" s="9" t="s">
        <v>36</v>
      </c>
      <c r="U95" s="9" t="s">
        <v>36</v>
      </c>
      <c r="V95" s="9" t="s">
        <v>36</v>
      </c>
      <c r="W95" s="9" t="s">
        <v>36</v>
      </c>
      <c r="X95" s="9" t="s">
        <v>36</v>
      </c>
      <c r="Y95" s="9" t="s">
        <v>36</v>
      </c>
      <c r="Z95" s="9" t="s">
        <v>36</v>
      </c>
      <c r="AA95" s="9" t="s">
        <v>36</v>
      </c>
      <c r="AB95" s="9" t="s">
        <v>36</v>
      </c>
      <c r="AC95" s="9" t="s">
        <v>36</v>
      </c>
      <c r="AD95" s="9" t="s">
        <v>36</v>
      </c>
      <c r="AE95" s="9" t="s">
        <v>36</v>
      </c>
      <c r="AF95" s="9" t="s">
        <v>36</v>
      </c>
      <c r="AG95" s="9" t="s">
        <v>36</v>
      </c>
      <c r="AH95" s="9" t="s">
        <v>36</v>
      </c>
      <c r="AI95" s="9" t="s">
        <v>36</v>
      </c>
      <c r="AJ95" s="9" t="s">
        <v>36</v>
      </c>
      <c r="AK95" s="9" t="s">
        <v>36</v>
      </c>
      <c r="AL95" s="9" t="s">
        <v>36</v>
      </c>
    </row>
    <row r="96" spans="1:38" s="10" customFormat="1" x14ac:dyDescent="0.25">
      <c r="A96" s="13" t="s">
        <v>135</v>
      </c>
      <c r="B96" s="6">
        <f t="shared" si="11"/>
        <v>0</v>
      </c>
      <c r="C96" s="6">
        <f t="shared" si="12"/>
        <v>0</v>
      </c>
      <c r="D96" s="6">
        <f t="shared" si="13"/>
        <v>0</v>
      </c>
      <c r="E96" s="6">
        <f t="shared" si="14"/>
        <v>0</v>
      </c>
      <c r="F96" s="6">
        <f t="shared" si="15"/>
        <v>0</v>
      </c>
      <c r="G96" s="6">
        <f t="shared" si="16"/>
        <v>0</v>
      </c>
      <c r="H96" s="6">
        <f t="shared" si="17"/>
        <v>25</v>
      </c>
      <c r="I96" s="7">
        <f t="shared" si="18"/>
        <v>0</v>
      </c>
      <c r="J96" s="8">
        <f t="shared" si="19"/>
        <v>0</v>
      </c>
      <c r="K96" s="5" t="s">
        <v>36</v>
      </c>
      <c r="L96" s="5" t="s">
        <v>36</v>
      </c>
      <c r="M96" s="4" t="s">
        <v>409</v>
      </c>
      <c r="N96" s="34" t="s">
        <v>36</v>
      </c>
      <c r="O96" s="9" t="s">
        <v>36</v>
      </c>
      <c r="P96" s="9" t="s">
        <v>36</v>
      </c>
      <c r="Q96" s="9" t="s">
        <v>36</v>
      </c>
      <c r="R96" s="9" t="s">
        <v>36</v>
      </c>
      <c r="S96" s="9" t="s">
        <v>36</v>
      </c>
      <c r="T96" s="9" t="s">
        <v>36</v>
      </c>
      <c r="U96" s="9" t="s">
        <v>36</v>
      </c>
      <c r="V96" s="9" t="s">
        <v>36</v>
      </c>
      <c r="W96" s="9" t="s">
        <v>36</v>
      </c>
      <c r="X96" s="9" t="s">
        <v>36</v>
      </c>
      <c r="Y96" s="9" t="s">
        <v>36</v>
      </c>
      <c r="Z96" s="9" t="s">
        <v>36</v>
      </c>
      <c r="AA96" s="9" t="s">
        <v>36</v>
      </c>
      <c r="AB96" s="9" t="s">
        <v>36</v>
      </c>
      <c r="AC96" s="9" t="s">
        <v>36</v>
      </c>
      <c r="AD96" s="9" t="s">
        <v>36</v>
      </c>
      <c r="AE96" s="9" t="s">
        <v>119</v>
      </c>
      <c r="AF96" s="9" t="s">
        <v>36</v>
      </c>
      <c r="AG96" s="9" t="s">
        <v>36</v>
      </c>
      <c r="AH96" s="9" t="s">
        <v>36</v>
      </c>
      <c r="AI96" s="9" t="s">
        <v>36</v>
      </c>
      <c r="AJ96" s="9" t="s">
        <v>36</v>
      </c>
      <c r="AK96" s="9" t="s">
        <v>36</v>
      </c>
      <c r="AL96" s="9" t="s">
        <v>36</v>
      </c>
    </row>
    <row r="97" spans="1:38" s="10" customFormat="1" x14ac:dyDescent="0.25">
      <c r="A97" s="13" t="s">
        <v>136</v>
      </c>
      <c r="B97" s="6">
        <f t="shared" si="11"/>
        <v>1</v>
      </c>
      <c r="C97" s="6">
        <f t="shared" si="12"/>
        <v>3</v>
      </c>
      <c r="D97" s="6">
        <f t="shared" si="13"/>
        <v>0</v>
      </c>
      <c r="E97" s="6">
        <f t="shared" si="14"/>
        <v>0</v>
      </c>
      <c r="F97" s="6">
        <f t="shared" si="15"/>
        <v>0</v>
      </c>
      <c r="G97" s="6">
        <f t="shared" si="16"/>
        <v>4</v>
      </c>
      <c r="H97" s="6">
        <f t="shared" si="17"/>
        <v>25</v>
      </c>
      <c r="I97" s="7">
        <f t="shared" si="18"/>
        <v>16</v>
      </c>
      <c r="J97" s="8">
        <f t="shared" si="19"/>
        <v>4</v>
      </c>
      <c r="K97" s="5">
        <f t="shared" si="20"/>
        <v>22.2</v>
      </c>
      <c r="L97" s="5">
        <f t="shared" si="21"/>
        <v>22.2</v>
      </c>
      <c r="M97" s="4" t="s">
        <v>410</v>
      </c>
      <c r="N97" s="34" t="s">
        <v>36</v>
      </c>
      <c r="O97" s="9" t="s">
        <v>36</v>
      </c>
      <c r="P97" s="9" t="s">
        <v>36</v>
      </c>
      <c r="Q97" s="9" t="s">
        <v>36</v>
      </c>
      <c r="R97" s="9" t="s">
        <v>36</v>
      </c>
      <c r="S97" s="9" t="s">
        <v>36</v>
      </c>
      <c r="T97" s="9" t="s">
        <v>36</v>
      </c>
      <c r="U97" s="9" t="s">
        <v>36</v>
      </c>
      <c r="V97" s="9" t="s">
        <v>36</v>
      </c>
      <c r="W97" s="9" t="s">
        <v>36</v>
      </c>
      <c r="X97" s="9" t="s">
        <v>36</v>
      </c>
      <c r="Y97" s="9" t="s">
        <v>2</v>
      </c>
      <c r="Z97" s="9" t="s">
        <v>119</v>
      </c>
      <c r="AA97" s="9" t="s">
        <v>2</v>
      </c>
      <c r="AB97" s="9" t="s">
        <v>113</v>
      </c>
      <c r="AC97" s="9" t="s">
        <v>36</v>
      </c>
      <c r="AD97" s="9">
        <v>22.2</v>
      </c>
      <c r="AE97" s="9" t="s">
        <v>119</v>
      </c>
      <c r="AF97" s="9" t="s">
        <v>119</v>
      </c>
      <c r="AG97" s="9" t="s">
        <v>36</v>
      </c>
      <c r="AH97" s="9" t="s">
        <v>119</v>
      </c>
      <c r="AI97" s="9" t="s">
        <v>36</v>
      </c>
      <c r="AJ97" s="9" t="s">
        <v>2</v>
      </c>
      <c r="AK97" s="9" t="s">
        <v>119</v>
      </c>
      <c r="AL97" s="9" t="s">
        <v>36</v>
      </c>
    </row>
    <row r="98" spans="1:38" s="10" customFormat="1" x14ac:dyDescent="0.25">
      <c r="A98" s="13" t="s">
        <v>137</v>
      </c>
      <c r="B98" s="6">
        <f t="shared" si="11"/>
        <v>0</v>
      </c>
      <c r="C98" s="6">
        <f t="shared" si="12"/>
        <v>0</v>
      </c>
      <c r="D98" s="6">
        <f t="shared" si="13"/>
        <v>0</v>
      </c>
      <c r="E98" s="6">
        <f t="shared" si="14"/>
        <v>0</v>
      </c>
      <c r="F98" s="6">
        <f t="shared" si="15"/>
        <v>0</v>
      </c>
      <c r="G98" s="6">
        <f t="shared" si="16"/>
        <v>0</v>
      </c>
      <c r="H98" s="6">
        <f t="shared" si="17"/>
        <v>25</v>
      </c>
      <c r="I98" s="7">
        <f t="shared" si="18"/>
        <v>0</v>
      </c>
      <c r="J98" s="8">
        <f t="shared" si="19"/>
        <v>0</v>
      </c>
      <c r="K98" s="5" t="s">
        <v>36</v>
      </c>
      <c r="L98" s="5" t="s">
        <v>36</v>
      </c>
      <c r="M98" s="4" t="s">
        <v>411</v>
      </c>
      <c r="N98" s="34" t="s">
        <v>36</v>
      </c>
      <c r="O98" s="9" t="s">
        <v>36</v>
      </c>
      <c r="P98" s="9" t="s">
        <v>36</v>
      </c>
      <c r="Q98" s="9" t="s">
        <v>36</v>
      </c>
      <c r="R98" s="9" t="s">
        <v>36</v>
      </c>
      <c r="S98" s="9" t="s">
        <v>36</v>
      </c>
      <c r="T98" s="9" t="s">
        <v>36</v>
      </c>
      <c r="U98" s="9" t="s">
        <v>36</v>
      </c>
      <c r="V98" s="9" t="s">
        <v>36</v>
      </c>
      <c r="W98" s="9" t="s">
        <v>36</v>
      </c>
      <c r="X98" s="9" t="s">
        <v>36</v>
      </c>
      <c r="Y98" s="9" t="s">
        <v>36</v>
      </c>
      <c r="Z98" s="9" t="s">
        <v>36</v>
      </c>
      <c r="AA98" s="9" t="s">
        <v>36</v>
      </c>
      <c r="AB98" s="9" t="s">
        <v>36</v>
      </c>
      <c r="AC98" s="9" t="s">
        <v>36</v>
      </c>
      <c r="AD98" s="9" t="s">
        <v>36</v>
      </c>
      <c r="AE98" s="9" t="s">
        <v>36</v>
      </c>
      <c r="AF98" s="9" t="s">
        <v>36</v>
      </c>
      <c r="AG98" s="9" t="s">
        <v>36</v>
      </c>
      <c r="AH98" s="9" t="s">
        <v>36</v>
      </c>
      <c r="AI98" s="9" t="s">
        <v>36</v>
      </c>
      <c r="AJ98" s="9" t="s">
        <v>36</v>
      </c>
      <c r="AK98" s="9" t="s">
        <v>36</v>
      </c>
      <c r="AL98" s="9" t="s">
        <v>36</v>
      </c>
    </row>
    <row r="99" spans="1:38" s="10" customFormat="1" x14ac:dyDescent="0.25">
      <c r="A99" s="13" t="s">
        <v>138</v>
      </c>
      <c r="B99" s="6">
        <f t="shared" si="11"/>
        <v>0</v>
      </c>
      <c r="C99" s="6">
        <f t="shared" si="12"/>
        <v>0</v>
      </c>
      <c r="D99" s="6">
        <f t="shared" si="13"/>
        <v>0</v>
      </c>
      <c r="E99" s="6">
        <f t="shared" si="14"/>
        <v>0</v>
      </c>
      <c r="F99" s="6">
        <f t="shared" si="15"/>
        <v>0</v>
      </c>
      <c r="G99" s="6">
        <f t="shared" si="16"/>
        <v>0</v>
      </c>
      <c r="H99" s="6">
        <f t="shared" si="17"/>
        <v>25</v>
      </c>
      <c r="I99" s="7">
        <f t="shared" si="18"/>
        <v>0</v>
      </c>
      <c r="J99" s="8">
        <f t="shared" si="19"/>
        <v>0</v>
      </c>
      <c r="K99" s="5" t="s">
        <v>36</v>
      </c>
      <c r="L99" s="5" t="s">
        <v>36</v>
      </c>
      <c r="M99" s="4" t="s">
        <v>412</v>
      </c>
      <c r="N99" s="34" t="s">
        <v>36</v>
      </c>
      <c r="O99" s="9" t="s">
        <v>36</v>
      </c>
      <c r="P99" s="9" t="s">
        <v>36</v>
      </c>
      <c r="Q99" s="9" t="s">
        <v>36</v>
      </c>
      <c r="R99" s="9" t="s">
        <v>36</v>
      </c>
      <c r="S99" s="9" t="s">
        <v>36</v>
      </c>
      <c r="T99" s="9" t="s">
        <v>36</v>
      </c>
      <c r="U99" s="9" t="s">
        <v>36</v>
      </c>
      <c r="V99" s="9" t="s">
        <v>36</v>
      </c>
      <c r="W99" s="9" t="s">
        <v>36</v>
      </c>
      <c r="X99" s="9" t="s">
        <v>36</v>
      </c>
      <c r="Y99" s="9" t="s">
        <v>36</v>
      </c>
      <c r="Z99" s="9" t="s">
        <v>36</v>
      </c>
      <c r="AA99" s="9" t="s">
        <v>36</v>
      </c>
      <c r="AB99" s="9" t="s">
        <v>36</v>
      </c>
      <c r="AC99" s="9" t="s">
        <v>36</v>
      </c>
      <c r="AD99" s="9" t="s">
        <v>36</v>
      </c>
      <c r="AE99" s="9" t="s">
        <v>36</v>
      </c>
      <c r="AF99" s="9" t="s">
        <v>36</v>
      </c>
      <c r="AG99" s="9" t="s">
        <v>36</v>
      </c>
      <c r="AH99" s="9" t="s">
        <v>36</v>
      </c>
      <c r="AI99" s="9" t="s">
        <v>36</v>
      </c>
      <c r="AJ99" s="9" t="s">
        <v>36</v>
      </c>
      <c r="AK99" s="9" t="s">
        <v>36</v>
      </c>
      <c r="AL99" s="9" t="s">
        <v>36</v>
      </c>
    </row>
    <row r="100" spans="1:38" s="10" customFormat="1" x14ac:dyDescent="0.25">
      <c r="A100" s="13" t="s">
        <v>139</v>
      </c>
      <c r="B100" s="6">
        <f t="shared" si="11"/>
        <v>0</v>
      </c>
      <c r="C100" s="6">
        <f t="shared" si="12"/>
        <v>0</v>
      </c>
      <c r="D100" s="6">
        <f t="shared" si="13"/>
        <v>0</v>
      </c>
      <c r="E100" s="6">
        <f t="shared" si="14"/>
        <v>0</v>
      </c>
      <c r="F100" s="6">
        <f t="shared" si="15"/>
        <v>0</v>
      </c>
      <c r="G100" s="6">
        <f t="shared" si="16"/>
        <v>0</v>
      </c>
      <c r="H100" s="6">
        <f t="shared" si="17"/>
        <v>25</v>
      </c>
      <c r="I100" s="7">
        <f t="shared" si="18"/>
        <v>0</v>
      </c>
      <c r="J100" s="8">
        <f t="shared" si="19"/>
        <v>0</v>
      </c>
      <c r="K100" s="5" t="s">
        <v>36</v>
      </c>
      <c r="L100" s="5" t="s">
        <v>36</v>
      </c>
      <c r="M100" s="4" t="s">
        <v>413</v>
      </c>
      <c r="N100" s="34" t="s">
        <v>36</v>
      </c>
      <c r="O100" s="9" t="s">
        <v>36</v>
      </c>
      <c r="P100" s="9" t="s">
        <v>36</v>
      </c>
      <c r="Q100" s="9" t="s">
        <v>36</v>
      </c>
      <c r="R100" s="9" t="s">
        <v>36</v>
      </c>
      <c r="S100" s="9" t="s">
        <v>36</v>
      </c>
      <c r="T100" s="9" t="s">
        <v>36</v>
      </c>
      <c r="U100" s="9" t="s">
        <v>36</v>
      </c>
      <c r="V100" s="9" t="s">
        <v>36</v>
      </c>
      <c r="W100" s="9" t="s">
        <v>36</v>
      </c>
      <c r="X100" s="9" t="s">
        <v>36</v>
      </c>
      <c r="Y100" s="9" t="s">
        <v>36</v>
      </c>
      <c r="Z100" s="9" t="s">
        <v>36</v>
      </c>
      <c r="AA100" s="9" t="s">
        <v>36</v>
      </c>
      <c r="AB100" s="9" t="s">
        <v>36</v>
      </c>
      <c r="AC100" s="9" t="s">
        <v>36</v>
      </c>
      <c r="AD100" s="9" t="s">
        <v>36</v>
      </c>
      <c r="AE100" s="9" t="s">
        <v>36</v>
      </c>
      <c r="AF100" s="9" t="s">
        <v>36</v>
      </c>
      <c r="AG100" s="9" t="s">
        <v>36</v>
      </c>
      <c r="AH100" s="9" t="s">
        <v>36</v>
      </c>
      <c r="AI100" s="9" t="s">
        <v>36</v>
      </c>
      <c r="AJ100" s="9" t="s">
        <v>36</v>
      </c>
      <c r="AK100" s="9" t="s">
        <v>36</v>
      </c>
      <c r="AL100" s="9" t="s">
        <v>36</v>
      </c>
    </row>
    <row r="101" spans="1:38" s="10" customFormat="1" x14ac:dyDescent="0.25">
      <c r="A101" s="13" t="s">
        <v>140</v>
      </c>
      <c r="B101" s="6">
        <f t="shared" si="11"/>
        <v>0</v>
      </c>
      <c r="C101" s="6">
        <f t="shared" si="12"/>
        <v>0</v>
      </c>
      <c r="D101" s="6">
        <f t="shared" si="13"/>
        <v>0</v>
      </c>
      <c r="E101" s="6">
        <f t="shared" si="14"/>
        <v>0</v>
      </c>
      <c r="F101" s="6">
        <f t="shared" si="15"/>
        <v>0</v>
      </c>
      <c r="G101" s="6">
        <f t="shared" si="16"/>
        <v>0</v>
      </c>
      <c r="H101" s="6">
        <f t="shared" si="17"/>
        <v>25</v>
      </c>
      <c r="I101" s="7">
        <f t="shared" si="18"/>
        <v>0</v>
      </c>
      <c r="J101" s="8">
        <f t="shared" si="19"/>
        <v>0</v>
      </c>
      <c r="K101" s="5" t="s">
        <v>36</v>
      </c>
      <c r="L101" s="5" t="s">
        <v>36</v>
      </c>
      <c r="M101" s="4" t="s">
        <v>414</v>
      </c>
      <c r="N101" s="34" t="s">
        <v>36</v>
      </c>
      <c r="O101" s="9" t="s">
        <v>36</v>
      </c>
      <c r="P101" s="9" t="s">
        <v>36</v>
      </c>
      <c r="Q101" s="9" t="s">
        <v>36</v>
      </c>
      <c r="R101" s="9" t="s">
        <v>36</v>
      </c>
      <c r="S101" s="9" t="s">
        <v>36</v>
      </c>
      <c r="T101" s="9" t="s">
        <v>36</v>
      </c>
      <c r="U101" s="9" t="s">
        <v>36</v>
      </c>
      <c r="V101" s="9" t="s">
        <v>36</v>
      </c>
      <c r="W101" s="9" t="s">
        <v>36</v>
      </c>
      <c r="X101" s="9" t="s">
        <v>36</v>
      </c>
      <c r="Y101" s="9" t="s">
        <v>36</v>
      </c>
      <c r="Z101" s="9" t="s">
        <v>36</v>
      </c>
      <c r="AA101" s="9" t="s">
        <v>36</v>
      </c>
      <c r="AB101" s="9" t="s">
        <v>36</v>
      </c>
      <c r="AC101" s="9" t="s">
        <v>36</v>
      </c>
      <c r="AD101" s="9" t="s">
        <v>36</v>
      </c>
      <c r="AE101" s="9" t="s">
        <v>36</v>
      </c>
      <c r="AF101" s="9" t="s">
        <v>36</v>
      </c>
      <c r="AG101" s="9" t="s">
        <v>36</v>
      </c>
      <c r="AH101" s="9" t="s">
        <v>36</v>
      </c>
      <c r="AI101" s="9" t="s">
        <v>36</v>
      </c>
      <c r="AJ101" s="9" t="s">
        <v>36</v>
      </c>
      <c r="AK101" s="9" t="s">
        <v>36</v>
      </c>
      <c r="AL101" s="9" t="s">
        <v>36</v>
      </c>
    </row>
    <row r="102" spans="1:38" x14ac:dyDescent="0.25">
      <c r="A102" s="13" t="s">
        <v>141</v>
      </c>
      <c r="B102" s="6">
        <f t="shared" si="11"/>
        <v>0</v>
      </c>
      <c r="C102" s="6">
        <f t="shared" si="12"/>
        <v>0</v>
      </c>
      <c r="D102" s="6">
        <f t="shared" si="13"/>
        <v>0</v>
      </c>
      <c r="E102" s="6">
        <f t="shared" si="14"/>
        <v>0</v>
      </c>
      <c r="F102" s="6">
        <f t="shared" si="15"/>
        <v>0</v>
      </c>
      <c r="G102" s="6">
        <f t="shared" si="16"/>
        <v>0</v>
      </c>
      <c r="H102" s="6">
        <f t="shared" si="17"/>
        <v>25</v>
      </c>
      <c r="I102" s="7">
        <f t="shared" si="18"/>
        <v>0</v>
      </c>
      <c r="J102" s="8">
        <f t="shared" si="19"/>
        <v>0</v>
      </c>
      <c r="K102" s="5" t="s">
        <v>36</v>
      </c>
      <c r="L102" s="5" t="s">
        <v>36</v>
      </c>
      <c r="M102" s="4" t="s">
        <v>415</v>
      </c>
      <c r="N102" s="34" t="s">
        <v>36</v>
      </c>
      <c r="O102" s="9" t="s">
        <v>36</v>
      </c>
      <c r="P102" s="9" t="s">
        <v>36</v>
      </c>
      <c r="Q102" s="9" t="s">
        <v>36</v>
      </c>
      <c r="R102" s="9" t="s">
        <v>36</v>
      </c>
      <c r="S102" s="9" t="s">
        <v>36</v>
      </c>
      <c r="T102" s="9" t="s">
        <v>36</v>
      </c>
      <c r="U102" s="9" t="s">
        <v>36</v>
      </c>
      <c r="V102" s="9" t="s">
        <v>36</v>
      </c>
      <c r="W102" s="9" t="s">
        <v>36</v>
      </c>
      <c r="X102" s="9" t="s">
        <v>36</v>
      </c>
      <c r="Y102" s="9" t="s">
        <v>36</v>
      </c>
      <c r="Z102" s="9" t="s">
        <v>36</v>
      </c>
      <c r="AA102" s="9" t="s">
        <v>36</v>
      </c>
      <c r="AB102" s="9" t="s">
        <v>36</v>
      </c>
      <c r="AC102" s="9" t="s">
        <v>36</v>
      </c>
      <c r="AD102" s="9" t="s">
        <v>36</v>
      </c>
      <c r="AE102" s="9" t="s">
        <v>36</v>
      </c>
      <c r="AF102" s="9" t="s">
        <v>36</v>
      </c>
      <c r="AG102" s="9" t="s">
        <v>36</v>
      </c>
      <c r="AH102" s="9" t="s">
        <v>36</v>
      </c>
      <c r="AI102" s="9" t="s">
        <v>36</v>
      </c>
      <c r="AJ102" s="9" t="s">
        <v>36</v>
      </c>
      <c r="AK102" s="9" t="s">
        <v>36</v>
      </c>
      <c r="AL102" s="9" t="s">
        <v>36</v>
      </c>
    </row>
    <row r="103" spans="1:38" x14ac:dyDescent="0.25">
      <c r="A103" s="13" t="s">
        <v>142</v>
      </c>
      <c r="B103" s="6">
        <f t="shared" si="11"/>
        <v>0</v>
      </c>
      <c r="C103" s="6">
        <f t="shared" si="12"/>
        <v>0</v>
      </c>
      <c r="D103" s="6">
        <f t="shared" si="13"/>
        <v>0</v>
      </c>
      <c r="E103" s="6">
        <f t="shared" si="14"/>
        <v>0</v>
      </c>
      <c r="F103" s="6">
        <f t="shared" si="15"/>
        <v>0</v>
      </c>
      <c r="G103" s="6">
        <f t="shared" si="16"/>
        <v>0</v>
      </c>
      <c r="H103" s="6">
        <f t="shared" si="17"/>
        <v>25</v>
      </c>
      <c r="I103" s="7">
        <f t="shared" si="18"/>
        <v>0</v>
      </c>
      <c r="J103" s="8">
        <f t="shared" si="19"/>
        <v>0</v>
      </c>
      <c r="K103" s="5" t="s">
        <v>36</v>
      </c>
      <c r="L103" s="5" t="s">
        <v>36</v>
      </c>
      <c r="M103" s="4" t="s">
        <v>416</v>
      </c>
      <c r="N103" s="34" t="s">
        <v>36</v>
      </c>
      <c r="O103" s="9" t="s">
        <v>36</v>
      </c>
      <c r="P103" s="9" t="s">
        <v>36</v>
      </c>
      <c r="Q103" s="9" t="s">
        <v>36</v>
      </c>
      <c r="R103" s="9" t="s">
        <v>36</v>
      </c>
      <c r="S103" s="9" t="s">
        <v>36</v>
      </c>
      <c r="T103" s="9" t="s">
        <v>36</v>
      </c>
      <c r="U103" s="9" t="s">
        <v>36</v>
      </c>
      <c r="V103" s="9" t="s">
        <v>36</v>
      </c>
      <c r="W103" s="9" t="s">
        <v>36</v>
      </c>
      <c r="X103" s="9" t="s">
        <v>36</v>
      </c>
      <c r="Y103" s="9" t="s">
        <v>36</v>
      </c>
      <c r="Z103" s="9" t="s">
        <v>36</v>
      </c>
      <c r="AA103" s="9" t="s">
        <v>36</v>
      </c>
      <c r="AB103" s="9" t="s">
        <v>36</v>
      </c>
      <c r="AC103" s="9" t="s">
        <v>36</v>
      </c>
      <c r="AD103" s="9" t="s">
        <v>36</v>
      </c>
      <c r="AE103" s="9" t="s">
        <v>36</v>
      </c>
      <c r="AF103" s="9" t="s">
        <v>36</v>
      </c>
      <c r="AG103" s="9" t="s">
        <v>36</v>
      </c>
      <c r="AH103" s="9" t="s">
        <v>36</v>
      </c>
      <c r="AI103" s="9" t="s">
        <v>36</v>
      </c>
      <c r="AJ103" s="9" t="s">
        <v>36</v>
      </c>
      <c r="AK103" s="9" t="s">
        <v>36</v>
      </c>
      <c r="AL103" s="9" t="s">
        <v>36</v>
      </c>
    </row>
    <row r="104" spans="1:38" x14ac:dyDescent="0.25">
      <c r="A104" s="13" t="s">
        <v>143</v>
      </c>
      <c r="B104" s="6">
        <f t="shared" si="11"/>
        <v>2</v>
      </c>
      <c r="C104" s="6">
        <f t="shared" si="12"/>
        <v>0</v>
      </c>
      <c r="D104" s="6">
        <f t="shared" si="13"/>
        <v>0</v>
      </c>
      <c r="E104" s="6">
        <f t="shared" si="14"/>
        <v>0</v>
      </c>
      <c r="F104" s="6">
        <f t="shared" si="15"/>
        <v>0</v>
      </c>
      <c r="G104" s="6">
        <f t="shared" si="16"/>
        <v>2</v>
      </c>
      <c r="H104" s="6">
        <f t="shared" si="17"/>
        <v>25</v>
      </c>
      <c r="I104" s="7">
        <f t="shared" si="18"/>
        <v>8</v>
      </c>
      <c r="J104" s="8">
        <f t="shared" si="19"/>
        <v>8</v>
      </c>
      <c r="K104" s="5">
        <f t="shared" si="20"/>
        <v>2.35</v>
      </c>
      <c r="L104" s="5">
        <f t="shared" si="21"/>
        <v>2.5</v>
      </c>
      <c r="M104" s="4" t="s">
        <v>417</v>
      </c>
      <c r="N104" s="34" t="s">
        <v>36</v>
      </c>
      <c r="O104" s="9" t="s">
        <v>36</v>
      </c>
      <c r="P104" s="9" t="s">
        <v>36</v>
      </c>
      <c r="Q104" s="9" t="s">
        <v>36</v>
      </c>
      <c r="R104" s="9" t="s">
        <v>36</v>
      </c>
      <c r="S104" s="9" t="s">
        <v>36</v>
      </c>
      <c r="T104" s="9" t="s">
        <v>36</v>
      </c>
      <c r="U104" s="9" t="s">
        <v>36</v>
      </c>
      <c r="V104" s="9">
        <v>2.2000000000000002</v>
      </c>
      <c r="W104" s="9" t="s">
        <v>36</v>
      </c>
      <c r="X104" s="9" t="s">
        <v>36</v>
      </c>
      <c r="Y104" s="9" t="s">
        <v>36</v>
      </c>
      <c r="Z104" s="9" t="s">
        <v>119</v>
      </c>
      <c r="AA104" s="9" t="s">
        <v>119</v>
      </c>
      <c r="AB104" s="9" t="s">
        <v>36</v>
      </c>
      <c r="AC104" s="9" t="s">
        <v>36</v>
      </c>
      <c r="AD104" s="9" t="s">
        <v>36</v>
      </c>
      <c r="AE104" s="9" t="s">
        <v>119</v>
      </c>
      <c r="AF104" s="9" t="s">
        <v>119</v>
      </c>
      <c r="AG104" s="9" t="s">
        <v>119</v>
      </c>
      <c r="AH104" s="9" t="s">
        <v>119</v>
      </c>
      <c r="AI104" s="9" t="s">
        <v>119</v>
      </c>
      <c r="AJ104" s="9">
        <v>2.5</v>
      </c>
      <c r="AK104" s="9" t="s">
        <v>119</v>
      </c>
      <c r="AL104" s="9" t="s">
        <v>36</v>
      </c>
    </row>
    <row r="105" spans="1:38" x14ac:dyDescent="0.25">
      <c r="A105" s="13" t="s">
        <v>144</v>
      </c>
      <c r="B105" s="6">
        <f t="shared" si="11"/>
        <v>0</v>
      </c>
      <c r="C105" s="6">
        <f t="shared" si="12"/>
        <v>0</v>
      </c>
      <c r="D105" s="6">
        <f t="shared" si="13"/>
        <v>0</v>
      </c>
      <c r="E105" s="6">
        <f t="shared" si="14"/>
        <v>0</v>
      </c>
      <c r="F105" s="6">
        <f t="shared" si="15"/>
        <v>0</v>
      </c>
      <c r="G105" s="6">
        <f t="shared" si="16"/>
        <v>0</v>
      </c>
      <c r="H105" s="6">
        <f t="shared" si="17"/>
        <v>25</v>
      </c>
      <c r="I105" s="7">
        <f t="shared" si="18"/>
        <v>0</v>
      </c>
      <c r="J105" s="8">
        <f t="shared" si="19"/>
        <v>0</v>
      </c>
      <c r="K105" s="5" t="s">
        <v>36</v>
      </c>
      <c r="L105" s="5" t="s">
        <v>36</v>
      </c>
      <c r="M105" s="4" t="s">
        <v>418</v>
      </c>
      <c r="N105" s="34" t="s">
        <v>36</v>
      </c>
      <c r="O105" s="9" t="s">
        <v>36</v>
      </c>
      <c r="P105" s="9" t="s">
        <v>36</v>
      </c>
      <c r="Q105" s="9" t="s">
        <v>36</v>
      </c>
      <c r="R105" s="9" t="s">
        <v>36</v>
      </c>
      <c r="S105" s="9" t="s">
        <v>36</v>
      </c>
      <c r="T105" s="9" t="s">
        <v>36</v>
      </c>
      <c r="U105" s="9" t="s">
        <v>36</v>
      </c>
      <c r="V105" s="9" t="s">
        <v>36</v>
      </c>
      <c r="W105" s="9" t="s">
        <v>36</v>
      </c>
      <c r="X105" s="9" t="s">
        <v>36</v>
      </c>
      <c r="Y105" s="9" t="s">
        <v>36</v>
      </c>
      <c r="Z105" s="9" t="s">
        <v>36</v>
      </c>
      <c r="AA105" s="9" t="s">
        <v>36</v>
      </c>
      <c r="AB105" s="9" t="s">
        <v>36</v>
      </c>
      <c r="AC105" s="9" t="s">
        <v>36</v>
      </c>
      <c r="AD105" s="9" t="s">
        <v>36</v>
      </c>
      <c r="AE105" s="9" t="s">
        <v>36</v>
      </c>
      <c r="AF105" s="9" t="s">
        <v>36</v>
      </c>
      <c r="AG105" s="9" t="s">
        <v>36</v>
      </c>
      <c r="AH105" s="9" t="s">
        <v>36</v>
      </c>
      <c r="AI105" s="9" t="s">
        <v>36</v>
      </c>
      <c r="AJ105" s="9" t="s">
        <v>36</v>
      </c>
      <c r="AK105" s="9" t="s">
        <v>36</v>
      </c>
      <c r="AL105" s="9" t="s">
        <v>36</v>
      </c>
    </row>
    <row r="106" spans="1:38" x14ac:dyDescent="0.25">
      <c r="A106" s="13" t="s">
        <v>145</v>
      </c>
      <c r="B106" s="6">
        <f t="shared" si="11"/>
        <v>0</v>
      </c>
      <c r="C106" s="6">
        <f t="shared" si="12"/>
        <v>0</v>
      </c>
      <c r="D106" s="6">
        <f t="shared" si="13"/>
        <v>0</v>
      </c>
      <c r="E106" s="6">
        <f t="shared" si="14"/>
        <v>0</v>
      </c>
      <c r="F106" s="6">
        <f t="shared" si="15"/>
        <v>0</v>
      </c>
      <c r="G106" s="6">
        <f t="shared" si="16"/>
        <v>0</v>
      </c>
      <c r="H106" s="6">
        <f t="shared" si="17"/>
        <v>25</v>
      </c>
      <c r="I106" s="7">
        <f t="shared" si="18"/>
        <v>0</v>
      </c>
      <c r="J106" s="8">
        <f t="shared" si="19"/>
        <v>0</v>
      </c>
      <c r="K106" s="5" t="s">
        <v>36</v>
      </c>
      <c r="L106" s="5" t="s">
        <v>36</v>
      </c>
      <c r="M106" s="4" t="s">
        <v>419</v>
      </c>
      <c r="N106" s="34" t="s">
        <v>36</v>
      </c>
      <c r="O106" s="9" t="s">
        <v>36</v>
      </c>
      <c r="P106" s="9" t="s">
        <v>36</v>
      </c>
      <c r="Q106" s="9" t="s">
        <v>36</v>
      </c>
      <c r="R106" s="9" t="s">
        <v>36</v>
      </c>
      <c r="S106" s="9" t="s">
        <v>36</v>
      </c>
      <c r="T106" s="9" t="s">
        <v>36</v>
      </c>
      <c r="U106" s="9" t="s">
        <v>36</v>
      </c>
      <c r="V106" s="9" t="s">
        <v>36</v>
      </c>
      <c r="W106" s="9" t="s">
        <v>36</v>
      </c>
      <c r="X106" s="9" t="s">
        <v>36</v>
      </c>
      <c r="Y106" s="9" t="s">
        <v>36</v>
      </c>
      <c r="Z106" s="9" t="s">
        <v>36</v>
      </c>
      <c r="AA106" s="9" t="s">
        <v>36</v>
      </c>
      <c r="AB106" s="9" t="s">
        <v>36</v>
      </c>
      <c r="AC106" s="9" t="s">
        <v>36</v>
      </c>
      <c r="AD106" s="9" t="s">
        <v>36</v>
      </c>
      <c r="AE106" s="9" t="s">
        <v>36</v>
      </c>
      <c r="AF106" s="9" t="s">
        <v>36</v>
      </c>
      <c r="AG106" s="9" t="s">
        <v>36</v>
      </c>
      <c r="AH106" s="9" t="s">
        <v>36</v>
      </c>
      <c r="AI106" s="9" t="s">
        <v>36</v>
      </c>
      <c r="AJ106" s="9" t="s">
        <v>36</v>
      </c>
      <c r="AK106" s="9" t="s">
        <v>36</v>
      </c>
      <c r="AL106" s="9" t="s">
        <v>36</v>
      </c>
    </row>
    <row r="107" spans="1:38" x14ac:dyDescent="0.25">
      <c r="A107" s="13" t="s">
        <v>146</v>
      </c>
      <c r="B107" s="6">
        <f t="shared" si="11"/>
        <v>0</v>
      </c>
      <c r="C107" s="6">
        <f t="shared" si="12"/>
        <v>0</v>
      </c>
      <c r="D107" s="6">
        <f t="shared" si="13"/>
        <v>0</v>
      </c>
      <c r="E107" s="6">
        <f t="shared" si="14"/>
        <v>0</v>
      </c>
      <c r="F107" s="6">
        <f t="shared" si="15"/>
        <v>0</v>
      </c>
      <c r="G107" s="6">
        <f t="shared" si="16"/>
        <v>0</v>
      </c>
      <c r="H107" s="6">
        <f t="shared" si="17"/>
        <v>25</v>
      </c>
      <c r="I107" s="7">
        <f t="shared" si="18"/>
        <v>0</v>
      </c>
      <c r="J107" s="8">
        <f t="shared" si="19"/>
        <v>0</v>
      </c>
      <c r="K107" s="5" t="s">
        <v>36</v>
      </c>
      <c r="L107" s="5" t="s">
        <v>36</v>
      </c>
      <c r="M107" s="4" t="s">
        <v>420</v>
      </c>
      <c r="N107" s="34" t="s">
        <v>36</v>
      </c>
      <c r="O107" s="9" t="s">
        <v>36</v>
      </c>
      <c r="P107" s="9" t="s">
        <v>36</v>
      </c>
      <c r="Q107" s="9" t="s">
        <v>36</v>
      </c>
      <c r="R107" s="9" t="s">
        <v>36</v>
      </c>
      <c r="S107" s="9" t="s">
        <v>36</v>
      </c>
      <c r="T107" s="9" t="s">
        <v>36</v>
      </c>
      <c r="U107" s="9" t="s">
        <v>36</v>
      </c>
      <c r="V107" s="9" t="s">
        <v>36</v>
      </c>
      <c r="W107" s="9" t="s">
        <v>36</v>
      </c>
      <c r="X107" s="9" t="s">
        <v>36</v>
      </c>
      <c r="Y107" s="9" t="s">
        <v>36</v>
      </c>
      <c r="Z107" s="9" t="s">
        <v>36</v>
      </c>
      <c r="AA107" s="9" t="s">
        <v>36</v>
      </c>
      <c r="AB107" s="9" t="s">
        <v>36</v>
      </c>
      <c r="AC107" s="9" t="s">
        <v>36</v>
      </c>
      <c r="AD107" s="9" t="s">
        <v>36</v>
      </c>
      <c r="AE107" s="9" t="s">
        <v>36</v>
      </c>
      <c r="AF107" s="9" t="s">
        <v>36</v>
      </c>
      <c r="AG107" s="9" t="s">
        <v>36</v>
      </c>
      <c r="AH107" s="9" t="s">
        <v>36</v>
      </c>
      <c r="AI107" s="9" t="s">
        <v>36</v>
      </c>
      <c r="AJ107" s="9" t="s">
        <v>36</v>
      </c>
      <c r="AK107" s="9" t="s">
        <v>36</v>
      </c>
      <c r="AL107" s="9" t="s">
        <v>36</v>
      </c>
    </row>
    <row r="108" spans="1:38" x14ac:dyDescent="0.25">
      <c r="A108" s="13" t="s">
        <v>147</v>
      </c>
      <c r="B108" s="6">
        <f t="shared" si="11"/>
        <v>1</v>
      </c>
      <c r="C108" s="6">
        <f t="shared" si="12"/>
        <v>0</v>
      </c>
      <c r="D108" s="6">
        <f t="shared" si="13"/>
        <v>0</v>
      </c>
      <c r="E108" s="6">
        <f t="shared" si="14"/>
        <v>0</v>
      </c>
      <c r="F108" s="6">
        <f t="shared" si="15"/>
        <v>0</v>
      </c>
      <c r="G108" s="6">
        <f t="shared" si="16"/>
        <v>1</v>
      </c>
      <c r="H108" s="6">
        <f t="shared" si="17"/>
        <v>25</v>
      </c>
      <c r="I108" s="7">
        <f t="shared" si="18"/>
        <v>4</v>
      </c>
      <c r="J108" s="8">
        <f t="shared" si="19"/>
        <v>4</v>
      </c>
      <c r="K108" s="5">
        <f t="shared" si="20"/>
        <v>8.1999999999999993</v>
      </c>
      <c r="L108" s="5">
        <f t="shared" si="21"/>
        <v>8.1999999999999993</v>
      </c>
      <c r="M108" s="4" t="s">
        <v>421</v>
      </c>
      <c r="N108" s="34" t="s">
        <v>36</v>
      </c>
      <c r="O108" s="9" t="s">
        <v>36</v>
      </c>
      <c r="P108" s="9" t="s">
        <v>36</v>
      </c>
      <c r="Q108" s="9" t="s">
        <v>36</v>
      </c>
      <c r="R108" s="9">
        <v>8.1999999999999993</v>
      </c>
      <c r="S108" s="9" t="s">
        <v>36</v>
      </c>
      <c r="T108" s="9" t="s">
        <v>36</v>
      </c>
      <c r="U108" s="9" t="s">
        <v>36</v>
      </c>
      <c r="V108" s="9" t="s">
        <v>36</v>
      </c>
      <c r="W108" s="9" t="s">
        <v>36</v>
      </c>
      <c r="X108" s="9" t="s">
        <v>36</v>
      </c>
      <c r="Y108" s="9" t="s">
        <v>36</v>
      </c>
      <c r="Z108" s="9" t="s">
        <v>36</v>
      </c>
      <c r="AA108" s="9" t="s">
        <v>36</v>
      </c>
      <c r="AB108" s="9" t="s">
        <v>36</v>
      </c>
      <c r="AC108" s="9" t="s">
        <v>36</v>
      </c>
      <c r="AD108" s="9" t="s">
        <v>36</v>
      </c>
      <c r="AE108" s="9" t="s">
        <v>36</v>
      </c>
      <c r="AF108" s="9" t="s">
        <v>36</v>
      </c>
      <c r="AG108" s="9" t="s">
        <v>36</v>
      </c>
      <c r="AH108" s="9" t="s">
        <v>36</v>
      </c>
      <c r="AI108" s="9" t="s">
        <v>36</v>
      </c>
      <c r="AJ108" s="9" t="s">
        <v>36</v>
      </c>
      <c r="AK108" s="9" t="s">
        <v>36</v>
      </c>
      <c r="AL108" s="9" t="s">
        <v>36</v>
      </c>
    </row>
    <row r="109" spans="1:38" x14ac:dyDescent="0.25">
      <c r="A109" s="13" t="s">
        <v>148</v>
      </c>
      <c r="B109" s="6">
        <f t="shared" si="11"/>
        <v>0</v>
      </c>
      <c r="C109" s="6">
        <f t="shared" si="12"/>
        <v>1</v>
      </c>
      <c r="D109" s="6">
        <f t="shared" si="13"/>
        <v>0</v>
      </c>
      <c r="E109" s="6">
        <f t="shared" si="14"/>
        <v>0</v>
      </c>
      <c r="F109" s="6">
        <f t="shared" si="15"/>
        <v>0</v>
      </c>
      <c r="G109" s="6">
        <f t="shared" si="16"/>
        <v>1</v>
      </c>
      <c r="H109" s="6">
        <f t="shared" si="17"/>
        <v>25</v>
      </c>
      <c r="I109" s="7">
        <f t="shared" si="18"/>
        <v>4</v>
      </c>
      <c r="J109" s="8">
        <f t="shared" si="19"/>
        <v>0</v>
      </c>
      <c r="K109" s="5" t="s">
        <v>40</v>
      </c>
      <c r="L109" s="5" t="s">
        <v>40</v>
      </c>
      <c r="M109" s="4" t="s">
        <v>422</v>
      </c>
      <c r="N109" s="34" t="s">
        <v>36</v>
      </c>
      <c r="O109" s="9" t="s">
        <v>36</v>
      </c>
      <c r="P109" s="9" t="s">
        <v>36</v>
      </c>
      <c r="Q109" s="9" t="s">
        <v>36</v>
      </c>
      <c r="R109" s="9" t="s">
        <v>36</v>
      </c>
      <c r="S109" s="9" t="s">
        <v>36</v>
      </c>
      <c r="T109" s="9" t="s">
        <v>36</v>
      </c>
      <c r="U109" s="9" t="s">
        <v>36</v>
      </c>
      <c r="V109" s="9" t="s">
        <v>36</v>
      </c>
      <c r="W109" s="9" t="s">
        <v>36</v>
      </c>
      <c r="X109" s="9" t="s">
        <v>36</v>
      </c>
      <c r="Y109" s="9" t="s">
        <v>36</v>
      </c>
      <c r="Z109" s="9" t="s">
        <v>36</v>
      </c>
      <c r="AA109" s="9" t="s">
        <v>36</v>
      </c>
      <c r="AB109" s="9" t="s">
        <v>36</v>
      </c>
      <c r="AC109" s="9" t="s">
        <v>2</v>
      </c>
      <c r="AD109" s="9" t="s">
        <v>119</v>
      </c>
      <c r="AE109" s="9" t="s">
        <v>36</v>
      </c>
      <c r="AF109" s="9" t="s">
        <v>36</v>
      </c>
      <c r="AG109" s="9" t="s">
        <v>36</v>
      </c>
      <c r="AH109" s="9" t="s">
        <v>36</v>
      </c>
      <c r="AI109" s="9" t="s">
        <v>36</v>
      </c>
      <c r="AJ109" s="9" t="s">
        <v>36</v>
      </c>
      <c r="AK109" s="9" t="s">
        <v>36</v>
      </c>
      <c r="AL109" s="9" t="s">
        <v>36</v>
      </c>
    </row>
    <row r="110" spans="1:38" x14ac:dyDescent="0.25">
      <c r="A110" s="13" t="s">
        <v>149</v>
      </c>
      <c r="B110" s="6">
        <f t="shared" si="11"/>
        <v>0</v>
      </c>
      <c r="C110" s="6">
        <f t="shared" si="12"/>
        <v>0</v>
      </c>
      <c r="D110" s="6">
        <f t="shared" si="13"/>
        <v>0</v>
      </c>
      <c r="E110" s="6">
        <f t="shared" si="14"/>
        <v>0</v>
      </c>
      <c r="F110" s="6">
        <f t="shared" si="15"/>
        <v>0</v>
      </c>
      <c r="G110" s="6">
        <f t="shared" si="16"/>
        <v>0</v>
      </c>
      <c r="H110" s="6">
        <f t="shared" si="17"/>
        <v>25</v>
      </c>
      <c r="I110" s="7">
        <f t="shared" si="18"/>
        <v>0</v>
      </c>
      <c r="J110" s="8">
        <f t="shared" si="19"/>
        <v>0</v>
      </c>
      <c r="K110" s="5" t="s">
        <v>36</v>
      </c>
      <c r="L110" s="5" t="s">
        <v>36</v>
      </c>
      <c r="M110" s="4" t="s">
        <v>423</v>
      </c>
      <c r="N110" s="34" t="s">
        <v>36</v>
      </c>
      <c r="O110" s="9" t="s">
        <v>36</v>
      </c>
      <c r="P110" s="9" t="s">
        <v>36</v>
      </c>
      <c r="Q110" s="9" t="s">
        <v>36</v>
      </c>
      <c r="R110" s="9" t="s">
        <v>36</v>
      </c>
      <c r="S110" s="9" t="s">
        <v>36</v>
      </c>
      <c r="T110" s="9" t="s">
        <v>36</v>
      </c>
      <c r="U110" s="9" t="s">
        <v>36</v>
      </c>
      <c r="V110" s="9" t="s">
        <v>36</v>
      </c>
      <c r="W110" s="9" t="s">
        <v>36</v>
      </c>
      <c r="X110" s="9" t="s">
        <v>36</v>
      </c>
      <c r="Y110" s="9" t="s">
        <v>36</v>
      </c>
      <c r="Z110" s="9" t="s">
        <v>36</v>
      </c>
      <c r="AA110" s="9" t="s">
        <v>36</v>
      </c>
      <c r="AB110" s="9" t="s">
        <v>36</v>
      </c>
      <c r="AC110" s="9" t="s">
        <v>119</v>
      </c>
      <c r="AD110" s="9" t="s">
        <v>36</v>
      </c>
      <c r="AE110" s="9" t="s">
        <v>36</v>
      </c>
      <c r="AF110" s="9" t="s">
        <v>36</v>
      </c>
      <c r="AG110" s="9" t="s">
        <v>36</v>
      </c>
      <c r="AH110" s="9" t="s">
        <v>36</v>
      </c>
      <c r="AI110" s="9" t="s">
        <v>36</v>
      </c>
      <c r="AJ110" s="9" t="s">
        <v>113</v>
      </c>
      <c r="AK110" s="9" t="s">
        <v>113</v>
      </c>
      <c r="AL110" s="9" t="s">
        <v>36</v>
      </c>
    </row>
    <row r="111" spans="1:38" x14ac:dyDescent="0.25">
      <c r="A111" s="13" t="s">
        <v>150</v>
      </c>
      <c r="B111" s="6">
        <f t="shared" si="11"/>
        <v>1</v>
      </c>
      <c r="C111" s="6">
        <f t="shared" si="12"/>
        <v>1</v>
      </c>
      <c r="D111" s="6">
        <f t="shared" si="13"/>
        <v>0</v>
      </c>
      <c r="E111" s="6">
        <f t="shared" si="14"/>
        <v>0</v>
      </c>
      <c r="F111" s="6">
        <f t="shared" si="15"/>
        <v>0</v>
      </c>
      <c r="G111" s="6">
        <f t="shared" si="16"/>
        <v>2</v>
      </c>
      <c r="H111" s="6">
        <f t="shared" si="17"/>
        <v>25</v>
      </c>
      <c r="I111" s="7">
        <f t="shared" si="18"/>
        <v>8</v>
      </c>
      <c r="J111" s="8">
        <f t="shared" si="19"/>
        <v>4</v>
      </c>
      <c r="K111" s="5">
        <f t="shared" si="20"/>
        <v>26.7</v>
      </c>
      <c r="L111" s="5">
        <f t="shared" si="21"/>
        <v>26.7</v>
      </c>
      <c r="M111" s="4" t="s">
        <v>424</v>
      </c>
      <c r="N111" s="34" t="s">
        <v>36</v>
      </c>
      <c r="O111" s="9" t="s">
        <v>36</v>
      </c>
      <c r="P111" s="9" t="s">
        <v>36</v>
      </c>
      <c r="Q111" s="9" t="s">
        <v>36</v>
      </c>
      <c r="R111" s="9" t="s">
        <v>36</v>
      </c>
      <c r="S111" s="9" t="s">
        <v>36</v>
      </c>
      <c r="T111" s="9" t="s">
        <v>36</v>
      </c>
      <c r="U111" s="9" t="s">
        <v>36</v>
      </c>
      <c r="V111" s="9" t="s">
        <v>119</v>
      </c>
      <c r="W111" s="9" t="s">
        <v>119</v>
      </c>
      <c r="X111" s="9" t="s">
        <v>119</v>
      </c>
      <c r="Y111" s="9" t="s">
        <v>119</v>
      </c>
      <c r="Z111" s="9" t="s">
        <v>119</v>
      </c>
      <c r="AA111" s="9" t="s">
        <v>2</v>
      </c>
      <c r="AB111" s="9" t="s">
        <v>113</v>
      </c>
      <c r="AC111" s="9" t="s">
        <v>36</v>
      </c>
      <c r="AD111" s="9">
        <v>26.7</v>
      </c>
      <c r="AE111" s="9" t="s">
        <v>36</v>
      </c>
      <c r="AF111" s="9" t="s">
        <v>119</v>
      </c>
      <c r="AG111" s="9" t="s">
        <v>36</v>
      </c>
      <c r="AH111" s="9" t="s">
        <v>119</v>
      </c>
      <c r="AI111" s="9" t="s">
        <v>36</v>
      </c>
      <c r="AJ111" s="9" t="s">
        <v>36</v>
      </c>
      <c r="AK111" s="9" t="s">
        <v>119</v>
      </c>
      <c r="AL111" s="9" t="s">
        <v>36</v>
      </c>
    </row>
    <row r="112" spans="1:38" x14ac:dyDescent="0.25">
      <c r="A112" s="13" t="s">
        <v>151</v>
      </c>
      <c r="B112" s="6">
        <f t="shared" si="11"/>
        <v>0</v>
      </c>
      <c r="C112" s="6">
        <f t="shared" si="12"/>
        <v>0</v>
      </c>
      <c r="D112" s="6">
        <f t="shared" si="13"/>
        <v>0</v>
      </c>
      <c r="E112" s="6">
        <f t="shared" si="14"/>
        <v>0</v>
      </c>
      <c r="F112" s="6">
        <f t="shared" si="15"/>
        <v>0</v>
      </c>
      <c r="G112" s="6">
        <f t="shared" si="16"/>
        <v>0</v>
      </c>
      <c r="H112" s="6">
        <f t="shared" si="17"/>
        <v>25</v>
      </c>
      <c r="I112" s="7">
        <f t="shared" si="18"/>
        <v>0</v>
      </c>
      <c r="J112" s="8">
        <f t="shared" si="19"/>
        <v>0</v>
      </c>
      <c r="K112" s="5" t="s">
        <v>36</v>
      </c>
      <c r="L112" s="5" t="s">
        <v>36</v>
      </c>
      <c r="M112" s="4" t="s">
        <v>425</v>
      </c>
      <c r="N112" s="34" t="s">
        <v>36</v>
      </c>
      <c r="O112" s="9" t="s">
        <v>36</v>
      </c>
      <c r="P112" s="9" t="s">
        <v>36</v>
      </c>
      <c r="Q112" s="9" t="s">
        <v>36</v>
      </c>
      <c r="R112" s="9" t="s">
        <v>36</v>
      </c>
      <c r="S112" s="9" t="s">
        <v>36</v>
      </c>
      <c r="T112" s="9" t="s">
        <v>36</v>
      </c>
      <c r="U112" s="9" t="s">
        <v>36</v>
      </c>
      <c r="V112" s="9" t="s">
        <v>36</v>
      </c>
      <c r="W112" s="9" t="s">
        <v>36</v>
      </c>
      <c r="X112" s="9" t="s">
        <v>36</v>
      </c>
      <c r="Y112" s="9" t="s">
        <v>36</v>
      </c>
      <c r="Z112" s="9" t="s">
        <v>36</v>
      </c>
      <c r="AA112" s="9" t="s">
        <v>36</v>
      </c>
      <c r="AB112" s="9" t="s">
        <v>36</v>
      </c>
      <c r="AC112" s="9" t="s">
        <v>36</v>
      </c>
      <c r="AD112" s="9" t="s">
        <v>36</v>
      </c>
      <c r="AE112" s="9" t="s">
        <v>36</v>
      </c>
      <c r="AF112" s="9" t="s">
        <v>36</v>
      </c>
      <c r="AG112" s="9" t="s">
        <v>36</v>
      </c>
      <c r="AH112" s="9" t="s">
        <v>36</v>
      </c>
      <c r="AI112" s="9" t="s">
        <v>36</v>
      </c>
      <c r="AJ112" s="9" t="s">
        <v>36</v>
      </c>
      <c r="AK112" s="9" t="s">
        <v>36</v>
      </c>
      <c r="AL112" s="9" t="s">
        <v>36</v>
      </c>
    </row>
    <row r="113" spans="1:38" x14ac:dyDescent="0.25">
      <c r="A113" s="15" t="s">
        <v>152</v>
      </c>
      <c r="B113" s="6">
        <f t="shared" si="11"/>
        <v>0</v>
      </c>
      <c r="C113" s="6">
        <f t="shared" si="12"/>
        <v>4</v>
      </c>
      <c r="D113" s="6">
        <f t="shared" si="13"/>
        <v>0</v>
      </c>
      <c r="E113" s="6">
        <f t="shared" si="14"/>
        <v>0</v>
      </c>
      <c r="F113" s="6">
        <f t="shared" si="15"/>
        <v>0</v>
      </c>
      <c r="G113" s="6">
        <f t="shared" si="16"/>
        <v>4</v>
      </c>
      <c r="H113" s="6">
        <f t="shared" si="17"/>
        <v>21</v>
      </c>
      <c r="I113" s="7">
        <f t="shared" si="18"/>
        <v>19.047619047619047</v>
      </c>
      <c r="J113" s="8">
        <f t="shared" si="19"/>
        <v>0</v>
      </c>
      <c r="K113" s="5" t="s">
        <v>40</v>
      </c>
      <c r="L113" s="5" t="s">
        <v>40</v>
      </c>
      <c r="M113" s="4" t="s">
        <v>426</v>
      </c>
      <c r="N113" s="37"/>
      <c r="O113" s="16"/>
      <c r="P113" s="16"/>
      <c r="Q113" s="16"/>
      <c r="R113" s="9" t="s">
        <v>154</v>
      </c>
      <c r="S113" s="16" t="s">
        <v>2</v>
      </c>
      <c r="T113" s="16" t="s">
        <v>153</v>
      </c>
      <c r="U113" s="16" t="s">
        <v>2</v>
      </c>
      <c r="V113" s="16" t="s">
        <v>113</v>
      </c>
      <c r="W113" s="16" t="s">
        <v>153</v>
      </c>
      <c r="X113" s="16" t="s">
        <v>153</v>
      </c>
      <c r="Y113" s="16" t="s">
        <v>153</v>
      </c>
      <c r="Z113" s="16" t="s">
        <v>2</v>
      </c>
      <c r="AA113" s="16" t="s">
        <v>2</v>
      </c>
      <c r="AB113" s="16" t="s">
        <v>153</v>
      </c>
      <c r="AC113" s="16" t="s">
        <v>153</v>
      </c>
      <c r="AD113" s="16" t="s">
        <v>153</v>
      </c>
      <c r="AE113" s="16" t="s">
        <v>153</v>
      </c>
      <c r="AF113" s="16" t="s">
        <v>153</v>
      </c>
      <c r="AG113" s="16" t="s">
        <v>113</v>
      </c>
      <c r="AH113" s="16" t="s">
        <v>153</v>
      </c>
      <c r="AI113" s="16" t="s">
        <v>119</v>
      </c>
      <c r="AJ113" s="16" t="s">
        <v>113</v>
      </c>
      <c r="AK113" s="9" t="s">
        <v>154</v>
      </c>
      <c r="AL113" s="9" t="s">
        <v>154</v>
      </c>
    </row>
    <row r="114" spans="1:38" x14ac:dyDescent="0.25">
      <c r="A114" s="17" t="s">
        <v>155</v>
      </c>
      <c r="B114" s="6">
        <f t="shared" si="11"/>
        <v>0</v>
      </c>
      <c r="C114" s="6">
        <f t="shared" si="12"/>
        <v>0</v>
      </c>
      <c r="D114" s="6">
        <f t="shared" si="13"/>
        <v>0</v>
      </c>
      <c r="E114" s="6">
        <f t="shared" si="14"/>
        <v>0</v>
      </c>
      <c r="F114" s="6">
        <f t="shared" si="15"/>
        <v>0</v>
      </c>
      <c r="G114" s="6">
        <f t="shared" si="16"/>
        <v>0</v>
      </c>
      <c r="H114" s="6">
        <f t="shared" si="17"/>
        <v>25</v>
      </c>
      <c r="I114" s="7">
        <f t="shared" si="18"/>
        <v>0</v>
      </c>
      <c r="J114" s="8">
        <f t="shared" si="19"/>
        <v>0</v>
      </c>
      <c r="K114" s="5" t="s">
        <v>36</v>
      </c>
      <c r="L114" s="5" t="s">
        <v>36</v>
      </c>
      <c r="M114" s="4" t="s">
        <v>427</v>
      </c>
      <c r="N114" s="37" t="s">
        <v>113</v>
      </c>
      <c r="O114" s="16" t="s">
        <v>113</v>
      </c>
      <c r="P114" s="16" t="s">
        <v>113</v>
      </c>
      <c r="Q114" s="16" t="s">
        <v>113</v>
      </c>
      <c r="R114" s="9" t="s">
        <v>154</v>
      </c>
      <c r="S114" s="16" t="s">
        <v>113</v>
      </c>
      <c r="T114" s="16" t="s">
        <v>113</v>
      </c>
      <c r="U114" s="16" t="s">
        <v>119</v>
      </c>
      <c r="V114" s="16" t="s">
        <v>113</v>
      </c>
      <c r="W114" s="16" t="s">
        <v>153</v>
      </c>
      <c r="X114" s="16" t="s">
        <v>113</v>
      </c>
      <c r="Y114" s="16" t="s">
        <v>153</v>
      </c>
      <c r="Z114" s="16" t="s">
        <v>113</v>
      </c>
      <c r="AA114" s="16" t="s">
        <v>113</v>
      </c>
      <c r="AB114" s="16" t="s">
        <v>113</v>
      </c>
      <c r="AC114" s="16" t="s">
        <v>113</v>
      </c>
      <c r="AD114" s="16" t="s">
        <v>113</v>
      </c>
      <c r="AE114" s="16" t="s">
        <v>113</v>
      </c>
      <c r="AF114" s="16" t="s">
        <v>113</v>
      </c>
      <c r="AG114" s="16" t="s">
        <v>113</v>
      </c>
      <c r="AH114" s="16" t="s">
        <v>113</v>
      </c>
      <c r="AI114" s="16" t="s">
        <v>113</v>
      </c>
      <c r="AJ114" s="16" t="s">
        <v>113</v>
      </c>
      <c r="AK114" s="16" t="s">
        <v>113</v>
      </c>
      <c r="AL114" s="9" t="s">
        <v>154</v>
      </c>
    </row>
    <row r="115" spans="1:38" x14ac:dyDescent="0.25">
      <c r="A115" s="18" t="s">
        <v>156</v>
      </c>
      <c r="B115" s="6">
        <f t="shared" si="11"/>
        <v>0</v>
      </c>
      <c r="C115" s="6">
        <f t="shared" si="12"/>
        <v>0</v>
      </c>
      <c r="D115" s="6">
        <f t="shared" si="13"/>
        <v>0</v>
      </c>
      <c r="E115" s="6">
        <f t="shared" si="14"/>
        <v>0</v>
      </c>
      <c r="F115" s="6">
        <f t="shared" si="15"/>
        <v>0</v>
      </c>
      <c r="G115" s="6">
        <f t="shared" si="16"/>
        <v>0</v>
      </c>
      <c r="H115" s="6">
        <f t="shared" si="17"/>
        <v>24</v>
      </c>
      <c r="I115" s="7">
        <f t="shared" si="18"/>
        <v>0</v>
      </c>
      <c r="J115" s="8">
        <f t="shared" si="19"/>
        <v>0</v>
      </c>
      <c r="K115" s="5" t="s">
        <v>36</v>
      </c>
      <c r="L115" s="5" t="s">
        <v>36</v>
      </c>
      <c r="M115" s="4" t="s">
        <v>428</v>
      </c>
      <c r="N115" s="37" t="s">
        <v>153</v>
      </c>
      <c r="O115" s="16" t="s">
        <v>153</v>
      </c>
      <c r="P115" s="16" t="s">
        <v>153</v>
      </c>
      <c r="Q115" s="16" t="s">
        <v>153</v>
      </c>
      <c r="R115" s="9" t="s">
        <v>154</v>
      </c>
      <c r="S115" s="16" t="s">
        <v>153</v>
      </c>
      <c r="T115" s="16" t="s">
        <v>153</v>
      </c>
      <c r="U115" s="16" t="s">
        <v>153</v>
      </c>
      <c r="V115" s="16" t="s">
        <v>153</v>
      </c>
      <c r="W115" s="16" t="s">
        <v>153</v>
      </c>
      <c r="X115" s="16" t="s">
        <v>153</v>
      </c>
      <c r="Y115" s="16" t="s">
        <v>153</v>
      </c>
      <c r="Z115" s="16" t="s">
        <v>153</v>
      </c>
      <c r="AA115" s="16" t="s">
        <v>153</v>
      </c>
      <c r="AB115" s="16" t="s">
        <v>153</v>
      </c>
      <c r="AC115" s="16" t="s">
        <v>153</v>
      </c>
      <c r="AD115" s="16" t="s">
        <v>153</v>
      </c>
      <c r="AE115" s="16" t="s">
        <v>153</v>
      </c>
      <c r="AF115" s="16" t="s">
        <v>153</v>
      </c>
      <c r="AG115" s="16" t="s">
        <v>153</v>
      </c>
      <c r="AH115" s="16" t="s">
        <v>153</v>
      </c>
      <c r="AI115" s="16" t="s">
        <v>153</v>
      </c>
      <c r="AJ115" s="16"/>
      <c r="AK115" s="9" t="s">
        <v>154</v>
      </c>
      <c r="AL115" s="9" t="s">
        <v>154</v>
      </c>
    </row>
    <row r="116" spans="1:38" x14ac:dyDescent="0.25">
      <c r="A116" s="17" t="s">
        <v>157</v>
      </c>
      <c r="B116" s="6">
        <f t="shared" si="11"/>
        <v>0</v>
      </c>
      <c r="C116" s="6">
        <f t="shared" si="12"/>
        <v>2</v>
      </c>
      <c r="D116" s="6">
        <f t="shared" si="13"/>
        <v>0</v>
      </c>
      <c r="E116" s="6">
        <f t="shared" si="14"/>
        <v>0</v>
      </c>
      <c r="F116" s="6">
        <f t="shared" si="15"/>
        <v>0</v>
      </c>
      <c r="G116" s="6">
        <f t="shared" si="16"/>
        <v>2</v>
      </c>
      <c r="H116" s="6">
        <f t="shared" si="17"/>
        <v>25</v>
      </c>
      <c r="I116" s="7">
        <f t="shared" si="18"/>
        <v>8</v>
      </c>
      <c r="J116" s="8">
        <f t="shared" si="19"/>
        <v>0</v>
      </c>
      <c r="K116" s="5" t="s">
        <v>40</v>
      </c>
      <c r="L116" s="5" t="s">
        <v>40</v>
      </c>
      <c r="M116" s="4" t="s">
        <v>429</v>
      </c>
      <c r="N116" s="37" t="s">
        <v>153</v>
      </c>
      <c r="O116" s="16" t="s">
        <v>2</v>
      </c>
      <c r="P116" s="16" t="s">
        <v>153</v>
      </c>
      <c r="Q116" s="16" t="s">
        <v>153</v>
      </c>
      <c r="R116" s="9" t="s">
        <v>154</v>
      </c>
      <c r="S116" s="16" t="s">
        <v>153</v>
      </c>
      <c r="T116" s="16" t="s">
        <v>153</v>
      </c>
      <c r="U116" s="16" t="s">
        <v>153</v>
      </c>
      <c r="V116" s="16" t="s">
        <v>153</v>
      </c>
      <c r="W116" s="16" t="s">
        <v>153</v>
      </c>
      <c r="X116" s="16" t="s">
        <v>153</v>
      </c>
      <c r="Y116" s="16" t="s">
        <v>2</v>
      </c>
      <c r="Z116" s="16" t="s">
        <v>153</v>
      </c>
      <c r="AA116" s="16" t="s">
        <v>153</v>
      </c>
      <c r="AB116" s="16" t="s">
        <v>153</v>
      </c>
      <c r="AC116" s="16" t="s">
        <v>153</v>
      </c>
      <c r="AD116" s="16" t="s">
        <v>153</v>
      </c>
      <c r="AE116" s="16" t="s">
        <v>153</v>
      </c>
      <c r="AF116" s="16" t="s">
        <v>153</v>
      </c>
      <c r="AG116" s="16" t="s">
        <v>153</v>
      </c>
      <c r="AH116" s="16" t="s">
        <v>153</v>
      </c>
      <c r="AI116" s="16" t="s">
        <v>153</v>
      </c>
      <c r="AJ116" s="16" t="s">
        <v>153</v>
      </c>
      <c r="AK116" s="9" t="s">
        <v>154</v>
      </c>
      <c r="AL116" s="9" t="s">
        <v>154</v>
      </c>
    </row>
    <row r="117" spans="1:38" x14ac:dyDescent="0.25">
      <c r="A117" s="17" t="s">
        <v>158</v>
      </c>
      <c r="B117" s="6">
        <f t="shared" si="11"/>
        <v>0</v>
      </c>
      <c r="C117" s="6">
        <f t="shared" si="12"/>
        <v>1</v>
      </c>
      <c r="D117" s="6">
        <f t="shared" si="13"/>
        <v>0</v>
      </c>
      <c r="E117" s="6">
        <f t="shared" si="14"/>
        <v>0</v>
      </c>
      <c r="F117" s="6">
        <f t="shared" si="15"/>
        <v>0</v>
      </c>
      <c r="G117" s="6">
        <f t="shared" si="16"/>
        <v>1</v>
      </c>
      <c r="H117" s="6">
        <f t="shared" si="17"/>
        <v>25</v>
      </c>
      <c r="I117" s="7">
        <f t="shared" si="18"/>
        <v>4</v>
      </c>
      <c r="J117" s="8">
        <f t="shared" si="19"/>
        <v>0</v>
      </c>
      <c r="K117" s="5" t="s">
        <v>40</v>
      </c>
      <c r="L117" s="5" t="s">
        <v>40</v>
      </c>
      <c r="M117" s="4" t="s">
        <v>430</v>
      </c>
      <c r="N117" s="37" t="s">
        <v>153</v>
      </c>
      <c r="O117" s="16" t="s">
        <v>153</v>
      </c>
      <c r="P117" s="16" t="s">
        <v>2</v>
      </c>
      <c r="Q117" s="16" t="s">
        <v>153</v>
      </c>
      <c r="R117" s="9" t="s">
        <v>154</v>
      </c>
      <c r="S117" s="16" t="s">
        <v>153</v>
      </c>
      <c r="T117" s="16" t="s">
        <v>153</v>
      </c>
      <c r="U117" s="16" t="s">
        <v>153</v>
      </c>
      <c r="V117" s="16" t="s">
        <v>153</v>
      </c>
      <c r="W117" s="16" t="s">
        <v>153</v>
      </c>
      <c r="X117" s="16" t="s">
        <v>153</v>
      </c>
      <c r="Y117" s="16" t="s">
        <v>153</v>
      </c>
      <c r="Z117" s="16" t="s">
        <v>153</v>
      </c>
      <c r="AA117" s="16" t="s">
        <v>153</v>
      </c>
      <c r="AB117" s="16" t="s">
        <v>153</v>
      </c>
      <c r="AC117" s="16" t="s">
        <v>153</v>
      </c>
      <c r="AD117" s="16" t="s">
        <v>153</v>
      </c>
      <c r="AE117" s="16" t="s">
        <v>153</v>
      </c>
      <c r="AF117" s="16" t="s">
        <v>153</v>
      </c>
      <c r="AG117" s="16" t="s">
        <v>153</v>
      </c>
      <c r="AH117" s="16" t="s">
        <v>153</v>
      </c>
      <c r="AI117" s="16" t="s">
        <v>153</v>
      </c>
      <c r="AJ117" s="16" t="s">
        <v>153</v>
      </c>
      <c r="AK117" s="9" t="s">
        <v>154</v>
      </c>
      <c r="AL117" s="9" t="s">
        <v>154</v>
      </c>
    </row>
    <row r="118" spans="1:38" x14ac:dyDescent="0.25">
      <c r="A118" s="17" t="s">
        <v>159</v>
      </c>
      <c r="B118" s="6">
        <f t="shared" si="11"/>
        <v>0</v>
      </c>
      <c r="C118" s="6">
        <f t="shared" si="12"/>
        <v>1</v>
      </c>
      <c r="D118" s="6">
        <f t="shared" si="13"/>
        <v>0</v>
      </c>
      <c r="E118" s="6">
        <f t="shared" si="14"/>
        <v>0</v>
      </c>
      <c r="F118" s="6">
        <f t="shared" si="15"/>
        <v>0</v>
      </c>
      <c r="G118" s="6">
        <f t="shared" si="16"/>
        <v>1</v>
      </c>
      <c r="H118" s="6">
        <f t="shared" si="17"/>
        <v>25</v>
      </c>
      <c r="I118" s="7">
        <f t="shared" si="18"/>
        <v>4</v>
      </c>
      <c r="J118" s="8">
        <f t="shared" si="19"/>
        <v>0</v>
      </c>
      <c r="K118" s="5" t="s">
        <v>40</v>
      </c>
      <c r="L118" s="5" t="s">
        <v>40</v>
      </c>
      <c r="M118" s="4" t="s">
        <v>431</v>
      </c>
      <c r="N118" s="37" t="s">
        <v>153</v>
      </c>
      <c r="O118" s="16" t="s">
        <v>2</v>
      </c>
      <c r="P118" s="16" t="s">
        <v>153</v>
      </c>
      <c r="Q118" s="16" t="s">
        <v>153</v>
      </c>
      <c r="R118" s="9" t="s">
        <v>154</v>
      </c>
      <c r="S118" s="16" t="s">
        <v>153</v>
      </c>
      <c r="T118" s="16" t="s">
        <v>153</v>
      </c>
      <c r="U118" s="16" t="s">
        <v>153</v>
      </c>
      <c r="V118" s="16" t="s">
        <v>153</v>
      </c>
      <c r="W118" s="16" t="s">
        <v>153</v>
      </c>
      <c r="X118" s="16" t="s">
        <v>153</v>
      </c>
      <c r="Y118" s="16" t="s">
        <v>153</v>
      </c>
      <c r="Z118" s="16" t="s">
        <v>153</v>
      </c>
      <c r="AA118" s="16" t="s">
        <v>153</v>
      </c>
      <c r="AB118" s="16" t="s">
        <v>153</v>
      </c>
      <c r="AC118" s="16" t="s">
        <v>153</v>
      </c>
      <c r="AD118" s="16" t="s">
        <v>153</v>
      </c>
      <c r="AE118" s="16" t="s">
        <v>153</v>
      </c>
      <c r="AF118" s="16" t="s">
        <v>153</v>
      </c>
      <c r="AG118" s="16" t="s">
        <v>153</v>
      </c>
      <c r="AH118" s="16" t="s">
        <v>153</v>
      </c>
      <c r="AI118" s="16" t="s">
        <v>153</v>
      </c>
      <c r="AJ118" s="16" t="s">
        <v>153</v>
      </c>
      <c r="AK118" s="9" t="s">
        <v>154</v>
      </c>
      <c r="AL118" s="9" t="s">
        <v>154</v>
      </c>
    </row>
    <row r="119" spans="1:38" x14ac:dyDescent="0.25">
      <c r="A119" s="17" t="s">
        <v>160</v>
      </c>
      <c r="B119" s="6">
        <f t="shared" si="11"/>
        <v>0</v>
      </c>
      <c r="C119" s="6">
        <f t="shared" si="12"/>
        <v>1</v>
      </c>
      <c r="D119" s="6">
        <f t="shared" si="13"/>
        <v>0</v>
      </c>
      <c r="E119" s="6">
        <f t="shared" si="14"/>
        <v>0</v>
      </c>
      <c r="F119" s="6">
        <f t="shared" si="15"/>
        <v>0</v>
      </c>
      <c r="G119" s="6">
        <f t="shared" si="16"/>
        <v>1</v>
      </c>
      <c r="H119" s="6">
        <f t="shared" si="17"/>
        <v>25</v>
      </c>
      <c r="I119" s="7">
        <f t="shared" si="18"/>
        <v>4</v>
      </c>
      <c r="J119" s="8">
        <f t="shared" si="19"/>
        <v>0</v>
      </c>
      <c r="K119" s="5" t="s">
        <v>40</v>
      </c>
      <c r="L119" s="5" t="s">
        <v>40</v>
      </c>
      <c r="M119" s="4" t="s">
        <v>432</v>
      </c>
      <c r="N119" s="37" t="s">
        <v>2</v>
      </c>
      <c r="O119" s="16" t="s">
        <v>153</v>
      </c>
      <c r="P119" s="16" t="s">
        <v>153</v>
      </c>
      <c r="Q119" s="16" t="s">
        <v>153</v>
      </c>
      <c r="R119" s="9" t="s">
        <v>154</v>
      </c>
      <c r="S119" s="16" t="s">
        <v>153</v>
      </c>
      <c r="T119" s="16" t="s">
        <v>153</v>
      </c>
      <c r="U119" s="16" t="s">
        <v>153</v>
      </c>
      <c r="V119" s="16" t="s">
        <v>153</v>
      </c>
      <c r="W119" s="16" t="s">
        <v>153</v>
      </c>
      <c r="X119" s="16" t="s">
        <v>153</v>
      </c>
      <c r="Y119" s="16" t="s">
        <v>153</v>
      </c>
      <c r="Z119" s="16" t="s">
        <v>153</v>
      </c>
      <c r="AA119" s="16" t="s">
        <v>153</v>
      </c>
      <c r="AB119" s="16" t="s">
        <v>153</v>
      </c>
      <c r="AC119" s="16" t="s">
        <v>153</v>
      </c>
      <c r="AD119" s="16" t="s">
        <v>153</v>
      </c>
      <c r="AE119" s="16" t="s">
        <v>153</v>
      </c>
      <c r="AF119" s="16" t="s">
        <v>153</v>
      </c>
      <c r="AG119" s="16" t="s">
        <v>153</v>
      </c>
      <c r="AH119" s="16" t="s">
        <v>153</v>
      </c>
      <c r="AI119" s="16" t="s">
        <v>153</v>
      </c>
      <c r="AJ119" s="16" t="s">
        <v>153</v>
      </c>
      <c r="AK119" s="9" t="s">
        <v>154</v>
      </c>
      <c r="AL119" s="9" t="s">
        <v>154</v>
      </c>
    </row>
    <row r="120" spans="1:38" x14ac:dyDescent="0.25">
      <c r="A120" s="17" t="s">
        <v>161</v>
      </c>
      <c r="B120" s="6">
        <f t="shared" si="11"/>
        <v>1</v>
      </c>
      <c r="C120" s="6">
        <f t="shared" si="12"/>
        <v>0</v>
      </c>
      <c r="D120" s="6">
        <f t="shared" si="13"/>
        <v>0</v>
      </c>
      <c r="E120" s="6">
        <f t="shared" si="14"/>
        <v>0</v>
      </c>
      <c r="F120" s="6">
        <f t="shared" si="15"/>
        <v>0</v>
      </c>
      <c r="G120" s="6">
        <f t="shared" si="16"/>
        <v>1</v>
      </c>
      <c r="H120" s="6">
        <f t="shared" si="17"/>
        <v>25</v>
      </c>
      <c r="I120" s="7">
        <f t="shared" si="18"/>
        <v>4</v>
      </c>
      <c r="J120" s="8">
        <f t="shared" si="19"/>
        <v>4</v>
      </c>
      <c r="K120" s="5">
        <f t="shared" si="20"/>
        <v>0.19885542527866801</v>
      </c>
      <c r="L120" s="5">
        <f t="shared" si="21"/>
        <v>0.19885542527866801</v>
      </c>
      <c r="M120" s="4" t="s">
        <v>433</v>
      </c>
      <c r="N120" s="37">
        <v>0.19885542527866801</v>
      </c>
      <c r="O120" s="16" t="s">
        <v>153</v>
      </c>
      <c r="P120" s="16" t="s">
        <v>153</v>
      </c>
      <c r="Q120" s="16" t="s">
        <v>153</v>
      </c>
      <c r="R120" s="9" t="s">
        <v>154</v>
      </c>
      <c r="S120" s="16" t="s">
        <v>153</v>
      </c>
      <c r="T120" s="16" t="s">
        <v>153</v>
      </c>
      <c r="U120" s="16" t="s">
        <v>153</v>
      </c>
      <c r="V120" s="16" t="s">
        <v>153</v>
      </c>
      <c r="W120" s="16" t="s">
        <v>153</v>
      </c>
      <c r="X120" s="16" t="s">
        <v>153</v>
      </c>
      <c r="Y120" s="16" t="s">
        <v>153</v>
      </c>
      <c r="Z120" s="16" t="s">
        <v>153</v>
      </c>
      <c r="AA120" s="16" t="s">
        <v>153</v>
      </c>
      <c r="AB120" s="16" t="s">
        <v>153</v>
      </c>
      <c r="AC120" s="16" t="s">
        <v>153</v>
      </c>
      <c r="AD120" s="16" t="s">
        <v>153</v>
      </c>
      <c r="AE120" s="16" t="s">
        <v>153</v>
      </c>
      <c r="AF120" s="16" t="s">
        <v>153</v>
      </c>
      <c r="AG120" s="16" t="s">
        <v>153</v>
      </c>
      <c r="AH120" s="16" t="s">
        <v>153</v>
      </c>
      <c r="AI120" s="16" t="s">
        <v>153</v>
      </c>
      <c r="AJ120" s="16" t="s">
        <v>153</v>
      </c>
      <c r="AK120" s="9" t="s">
        <v>154</v>
      </c>
      <c r="AL120" s="9" t="s">
        <v>154</v>
      </c>
    </row>
    <row r="121" spans="1:38" x14ac:dyDescent="0.25">
      <c r="A121" s="17" t="s">
        <v>162</v>
      </c>
      <c r="B121" s="6">
        <f t="shared" si="11"/>
        <v>0</v>
      </c>
      <c r="C121" s="6">
        <f t="shared" si="12"/>
        <v>0</v>
      </c>
      <c r="D121" s="6">
        <f t="shared" si="13"/>
        <v>0</v>
      </c>
      <c r="E121" s="6">
        <f t="shared" si="14"/>
        <v>0</v>
      </c>
      <c r="F121" s="6">
        <f t="shared" si="15"/>
        <v>0</v>
      </c>
      <c r="G121" s="6">
        <f t="shared" si="16"/>
        <v>0</v>
      </c>
      <c r="H121" s="6">
        <f t="shared" si="17"/>
        <v>25</v>
      </c>
      <c r="I121" s="7">
        <f t="shared" si="18"/>
        <v>0</v>
      </c>
      <c r="J121" s="8">
        <f t="shared" si="19"/>
        <v>0</v>
      </c>
      <c r="K121" s="5" t="s">
        <v>36</v>
      </c>
      <c r="L121" s="5" t="s">
        <v>36</v>
      </c>
      <c r="M121" s="4" t="s">
        <v>434</v>
      </c>
      <c r="N121" s="37" t="s">
        <v>153</v>
      </c>
      <c r="O121" s="16" t="s">
        <v>153</v>
      </c>
      <c r="P121" s="16" t="s">
        <v>153</v>
      </c>
      <c r="Q121" s="16" t="s">
        <v>153</v>
      </c>
      <c r="R121" s="9" t="s">
        <v>154</v>
      </c>
      <c r="S121" s="16" t="s">
        <v>153</v>
      </c>
      <c r="T121" s="16" t="s">
        <v>153</v>
      </c>
      <c r="U121" s="16" t="s">
        <v>153</v>
      </c>
      <c r="V121" s="16" t="s">
        <v>153</v>
      </c>
      <c r="W121" s="16" t="s">
        <v>153</v>
      </c>
      <c r="X121" s="16" t="s">
        <v>153</v>
      </c>
      <c r="Y121" s="16" t="s">
        <v>153</v>
      </c>
      <c r="Z121" s="16" t="s">
        <v>153</v>
      </c>
      <c r="AA121" s="16" t="s">
        <v>153</v>
      </c>
      <c r="AB121" s="16" t="s">
        <v>153</v>
      </c>
      <c r="AC121" s="16" t="s">
        <v>153</v>
      </c>
      <c r="AD121" s="16" t="s">
        <v>153</v>
      </c>
      <c r="AE121" s="16" t="s">
        <v>153</v>
      </c>
      <c r="AF121" s="16" t="s">
        <v>153</v>
      </c>
      <c r="AG121" s="16" t="s">
        <v>153</v>
      </c>
      <c r="AH121" s="16" t="s">
        <v>153</v>
      </c>
      <c r="AI121" s="16" t="s">
        <v>153</v>
      </c>
      <c r="AJ121" s="16" t="s">
        <v>153</v>
      </c>
      <c r="AK121" s="9" t="s">
        <v>154</v>
      </c>
      <c r="AL121" s="9" t="s">
        <v>154</v>
      </c>
    </row>
    <row r="122" spans="1:38" x14ac:dyDescent="0.25">
      <c r="A122" s="17" t="s">
        <v>163</v>
      </c>
      <c r="B122" s="6">
        <f t="shared" si="11"/>
        <v>0</v>
      </c>
      <c r="C122" s="6">
        <f t="shared" si="12"/>
        <v>1</v>
      </c>
      <c r="D122" s="6">
        <f t="shared" si="13"/>
        <v>0</v>
      </c>
      <c r="E122" s="6">
        <f t="shared" si="14"/>
        <v>0</v>
      </c>
      <c r="F122" s="6">
        <f t="shared" si="15"/>
        <v>5</v>
      </c>
      <c r="G122" s="6">
        <f t="shared" si="16"/>
        <v>6</v>
      </c>
      <c r="H122" s="6">
        <f t="shared" si="17"/>
        <v>25</v>
      </c>
      <c r="I122" s="7">
        <f t="shared" si="18"/>
        <v>24</v>
      </c>
      <c r="J122" s="8">
        <f t="shared" si="19"/>
        <v>0</v>
      </c>
      <c r="K122" s="5" t="s">
        <v>40</v>
      </c>
      <c r="L122" s="5" t="s">
        <v>40</v>
      </c>
      <c r="M122" s="4" t="s">
        <v>435</v>
      </c>
      <c r="N122" s="37" t="s">
        <v>153</v>
      </c>
      <c r="O122" s="16" t="s">
        <v>153</v>
      </c>
      <c r="P122" s="16" t="s">
        <v>153</v>
      </c>
      <c r="Q122" s="16" t="s">
        <v>4</v>
      </c>
      <c r="R122" s="9" t="s">
        <v>154</v>
      </c>
      <c r="S122" s="16" t="s">
        <v>153</v>
      </c>
      <c r="T122" s="16" t="s">
        <v>153</v>
      </c>
      <c r="U122" s="16" t="s">
        <v>153</v>
      </c>
      <c r="V122" s="16" t="s">
        <v>153</v>
      </c>
      <c r="W122" s="16" t="s">
        <v>153</v>
      </c>
      <c r="X122" s="16" t="s">
        <v>4</v>
      </c>
      <c r="Y122" s="16" t="s">
        <v>153</v>
      </c>
      <c r="Z122" s="16" t="s">
        <v>4</v>
      </c>
      <c r="AA122" s="16" t="s">
        <v>153</v>
      </c>
      <c r="AB122" s="16" t="s">
        <v>153</v>
      </c>
      <c r="AC122" s="16" t="s">
        <v>4</v>
      </c>
      <c r="AD122" s="16" t="s">
        <v>153</v>
      </c>
      <c r="AE122" s="16" t="s">
        <v>2</v>
      </c>
      <c r="AF122" s="16" t="s">
        <v>4</v>
      </c>
      <c r="AG122" s="16" t="s">
        <v>153</v>
      </c>
      <c r="AH122" s="16" t="s">
        <v>153</v>
      </c>
      <c r="AI122" s="16" t="s">
        <v>153</v>
      </c>
      <c r="AJ122" s="16" t="s">
        <v>153</v>
      </c>
      <c r="AK122" s="9" t="s">
        <v>154</v>
      </c>
      <c r="AL122" s="9" t="s">
        <v>154</v>
      </c>
    </row>
    <row r="123" spans="1:38" x14ac:dyDescent="0.25">
      <c r="A123" s="17" t="s">
        <v>164</v>
      </c>
      <c r="B123" s="6">
        <f t="shared" si="11"/>
        <v>0</v>
      </c>
      <c r="C123" s="6">
        <f t="shared" si="12"/>
        <v>9</v>
      </c>
      <c r="D123" s="6">
        <f t="shared" si="13"/>
        <v>0</v>
      </c>
      <c r="E123" s="6">
        <f t="shared" si="14"/>
        <v>0</v>
      </c>
      <c r="F123" s="6">
        <f t="shared" si="15"/>
        <v>0</v>
      </c>
      <c r="G123" s="6">
        <f t="shared" si="16"/>
        <v>9</v>
      </c>
      <c r="H123" s="6">
        <f t="shared" si="17"/>
        <v>25</v>
      </c>
      <c r="I123" s="7">
        <f t="shared" si="18"/>
        <v>36</v>
      </c>
      <c r="J123" s="8">
        <f t="shared" si="19"/>
        <v>0</v>
      </c>
      <c r="K123" s="5" t="s">
        <v>40</v>
      </c>
      <c r="L123" s="5" t="s">
        <v>40</v>
      </c>
      <c r="M123" s="4" t="s">
        <v>436</v>
      </c>
      <c r="N123" s="37" t="s">
        <v>2</v>
      </c>
      <c r="O123" s="16" t="s">
        <v>153</v>
      </c>
      <c r="P123" s="16" t="s">
        <v>2</v>
      </c>
      <c r="Q123" s="16" t="s">
        <v>2</v>
      </c>
      <c r="R123" s="9" t="s">
        <v>154</v>
      </c>
      <c r="S123" s="16" t="s">
        <v>2</v>
      </c>
      <c r="T123" s="16" t="s">
        <v>113</v>
      </c>
      <c r="U123" s="16" t="s">
        <v>113</v>
      </c>
      <c r="V123" s="16" t="s">
        <v>119</v>
      </c>
      <c r="W123" s="16" t="s">
        <v>153</v>
      </c>
      <c r="X123" s="16" t="s">
        <v>113</v>
      </c>
      <c r="Y123" s="16" t="s">
        <v>113</v>
      </c>
      <c r="Z123" s="16" t="s">
        <v>2</v>
      </c>
      <c r="AA123" s="16" t="s">
        <v>2</v>
      </c>
      <c r="AB123" s="16" t="s">
        <v>119</v>
      </c>
      <c r="AC123" s="16" t="s">
        <v>119</v>
      </c>
      <c r="AD123" s="16" t="s">
        <v>2</v>
      </c>
      <c r="AE123" s="16" t="s">
        <v>153</v>
      </c>
      <c r="AF123" s="16" t="s">
        <v>2</v>
      </c>
      <c r="AG123" s="16" t="s">
        <v>119</v>
      </c>
      <c r="AH123" s="16" t="s">
        <v>2</v>
      </c>
      <c r="AI123" s="16" t="s">
        <v>119</v>
      </c>
      <c r="AJ123" s="16" t="s">
        <v>113</v>
      </c>
      <c r="AK123" s="16" t="s">
        <v>113</v>
      </c>
      <c r="AL123" s="9" t="s">
        <v>154</v>
      </c>
    </row>
    <row r="124" spans="1:38" x14ac:dyDescent="0.25">
      <c r="A124" s="5" t="s">
        <v>165</v>
      </c>
      <c r="B124" s="6">
        <f t="shared" si="11"/>
        <v>3</v>
      </c>
      <c r="C124" s="6">
        <f t="shared" si="12"/>
        <v>0</v>
      </c>
      <c r="D124" s="6">
        <f t="shared" si="13"/>
        <v>0</v>
      </c>
      <c r="E124" s="6">
        <f t="shared" si="14"/>
        <v>0</v>
      </c>
      <c r="F124" s="6">
        <f t="shared" si="15"/>
        <v>0</v>
      </c>
      <c r="G124" s="6">
        <f t="shared" si="16"/>
        <v>3</v>
      </c>
      <c r="H124" s="6">
        <f t="shared" si="17"/>
        <v>25</v>
      </c>
      <c r="I124" s="7">
        <f t="shared" si="18"/>
        <v>12</v>
      </c>
      <c r="J124" s="8">
        <f t="shared" si="19"/>
        <v>12</v>
      </c>
      <c r="K124" s="5">
        <f t="shared" si="20"/>
        <v>10.326983076975226</v>
      </c>
      <c r="L124" s="5">
        <f t="shared" si="21"/>
        <v>10.905833279019747</v>
      </c>
      <c r="M124" s="4" t="s">
        <v>437</v>
      </c>
      <c r="N124" s="34" t="s">
        <v>36</v>
      </c>
      <c r="O124" s="9" t="s">
        <v>36</v>
      </c>
      <c r="P124" s="9" t="s">
        <v>36</v>
      </c>
      <c r="Q124" s="9">
        <v>10.326983076975226</v>
      </c>
      <c r="R124" s="9" t="s">
        <v>36</v>
      </c>
      <c r="S124" s="9" t="s">
        <v>36</v>
      </c>
      <c r="T124" s="9" t="s">
        <v>36</v>
      </c>
      <c r="U124" s="9" t="s">
        <v>36</v>
      </c>
      <c r="V124" s="9" t="s">
        <v>36</v>
      </c>
      <c r="W124" s="9" t="s">
        <v>36</v>
      </c>
      <c r="X124" s="9" t="s">
        <v>36</v>
      </c>
      <c r="Y124" s="9" t="s">
        <v>36</v>
      </c>
      <c r="Z124" s="9" t="s">
        <v>36</v>
      </c>
      <c r="AA124" s="9" t="s">
        <v>36</v>
      </c>
      <c r="AB124" s="9" t="s">
        <v>36</v>
      </c>
      <c r="AC124" s="9" t="s">
        <v>36</v>
      </c>
      <c r="AD124" s="9" t="s">
        <v>36</v>
      </c>
      <c r="AE124" s="9">
        <v>0.6869005938150694</v>
      </c>
      <c r="AF124" s="9" t="s">
        <v>36</v>
      </c>
      <c r="AG124" s="9" t="s">
        <v>36</v>
      </c>
      <c r="AH124" s="9" t="s">
        <v>36</v>
      </c>
      <c r="AI124" s="9">
        <v>10.905833279019747</v>
      </c>
      <c r="AJ124" s="9" t="s">
        <v>36</v>
      </c>
      <c r="AK124" s="9" t="s">
        <v>36</v>
      </c>
      <c r="AL124" s="9" t="s">
        <v>36</v>
      </c>
    </row>
    <row r="125" spans="1:38" x14ac:dyDescent="0.25">
      <c r="A125" s="5" t="s">
        <v>166</v>
      </c>
      <c r="B125" s="6">
        <f t="shared" si="11"/>
        <v>0</v>
      </c>
      <c r="C125" s="6">
        <f t="shared" si="12"/>
        <v>0</v>
      </c>
      <c r="D125" s="6">
        <f t="shared" si="13"/>
        <v>0</v>
      </c>
      <c r="E125" s="6">
        <f t="shared" si="14"/>
        <v>0</v>
      </c>
      <c r="F125" s="6">
        <f t="shared" si="15"/>
        <v>0</v>
      </c>
      <c r="G125" s="6">
        <f t="shared" si="16"/>
        <v>0</v>
      </c>
      <c r="H125" s="6">
        <f t="shared" si="17"/>
        <v>25</v>
      </c>
      <c r="I125" s="7">
        <f t="shared" si="18"/>
        <v>0</v>
      </c>
      <c r="J125" s="8">
        <f t="shared" si="19"/>
        <v>0</v>
      </c>
      <c r="K125" s="5" t="s">
        <v>36</v>
      </c>
      <c r="L125" s="5" t="s">
        <v>36</v>
      </c>
      <c r="M125" s="4" t="s">
        <v>438</v>
      </c>
      <c r="N125" s="35" t="s">
        <v>36</v>
      </c>
      <c r="O125" s="36" t="s">
        <v>36</v>
      </c>
      <c r="P125" s="36" t="s">
        <v>36</v>
      </c>
      <c r="Q125" s="36" t="s">
        <v>36</v>
      </c>
      <c r="R125" s="36" t="s">
        <v>36</v>
      </c>
      <c r="S125" s="36" t="s">
        <v>36</v>
      </c>
      <c r="T125" s="36" t="s">
        <v>36</v>
      </c>
      <c r="U125" s="36" t="s">
        <v>36</v>
      </c>
      <c r="V125" s="36" t="s">
        <v>36</v>
      </c>
      <c r="W125" s="36" t="s">
        <v>36</v>
      </c>
      <c r="X125" s="36" t="s">
        <v>36</v>
      </c>
      <c r="Y125" s="36" t="s">
        <v>36</v>
      </c>
      <c r="Z125" s="36" t="s">
        <v>36</v>
      </c>
      <c r="AA125" s="36" t="s">
        <v>36</v>
      </c>
      <c r="AB125" s="36" t="s">
        <v>36</v>
      </c>
      <c r="AC125" s="36" t="s">
        <v>36</v>
      </c>
      <c r="AD125" s="36" t="s">
        <v>36</v>
      </c>
      <c r="AE125" s="36" t="s">
        <v>36</v>
      </c>
      <c r="AF125" s="36" t="s">
        <v>36</v>
      </c>
      <c r="AG125" s="36" t="s">
        <v>36</v>
      </c>
      <c r="AH125" s="36" t="s">
        <v>36</v>
      </c>
      <c r="AI125" s="36" t="s">
        <v>36</v>
      </c>
      <c r="AJ125" s="36" t="s">
        <v>36</v>
      </c>
      <c r="AK125" s="36" t="s">
        <v>36</v>
      </c>
      <c r="AL125" s="36" t="s">
        <v>36</v>
      </c>
    </row>
    <row r="126" spans="1:38" x14ac:dyDescent="0.25">
      <c r="A126" s="5" t="s">
        <v>167</v>
      </c>
      <c r="B126" s="6">
        <f t="shared" si="11"/>
        <v>0</v>
      </c>
      <c r="C126" s="6">
        <f t="shared" si="12"/>
        <v>0</v>
      </c>
      <c r="D126" s="6">
        <f t="shared" si="13"/>
        <v>0</v>
      </c>
      <c r="E126" s="6">
        <f t="shared" si="14"/>
        <v>0</v>
      </c>
      <c r="F126" s="6">
        <f t="shared" si="15"/>
        <v>0</v>
      </c>
      <c r="G126" s="6">
        <f t="shared" si="16"/>
        <v>0</v>
      </c>
      <c r="H126" s="6">
        <f t="shared" si="17"/>
        <v>25</v>
      </c>
      <c r="I126" s="7">
        <f t="shared" si="18"/>
        <v>0</v>
      </c>
      <c r="J126" s="8">
        <f t="shared" si="19"/>
        <v>0</v>
      </c>
      <c r="K126" s="5" t="s">
        <v>36</v>
      </c>
      <c r="L126" s="5" t="s">
        <v>36</v>
      </c>
      <c r="M126" s="4" t="s">
        <v>439</v>
      </c>
      <c r="N126" s="34" t="s">
        <v>36</v>
      </c>
      <c r="O126" s="9" t="s">
        <v>36</v>
      </c>
      <c r="P126" s="9" t="s">
        <v>36</v>
      </c>
      <c r="Q126" s="9" t="s">
        <v>36</v>
      </c>
      <c r="R126" s="9" t="s">
        <v>36</v>
      </c>
      <c r="S126" s="9" t="s">
        <v>36</v>
      </c>
      <c r="T126" s="9" t="s">
        <v>36</v>
      </c>
      <c r="U126" s="9" t="s">
        <v>36</v>
      </c>
      <c r="V126" s="9" t="s">
        <v>36</v>
      </c>
      <c r="W126" s="9" t="s">
        <v>36</v>
      </c>
      <c r="X126" s="9" t="s">
        <v>36</v>
      </c>
      <c r="Y126" s="9" t="s">
        <v>36</v>
      </c>
      <c r="Z126" s="9" t="s">
        <v>36</v>
      </c>
      <c r="AA126" s="9" t="s">
        <v>36</v>
      </c>
      <c r="AB126" s="9" t="s">
        <v>36</v>
      </c>
      <c r="AC126" s="9" t="s">
        <v>36</v>
      </c>
      <c r="AD126" s="9" t="s">
        <v>36</v>
      </c>
      <c r="AE126" s="9" t="s">
        <v>36</v>
      </c>
      <c r="AF126" s="9" t="s">
        <v>36</v>
      </c>
      <c r="AG126" s="9" t="s">
        <v>36</v>
      </c>
      <c r="AH126" s="9" t="s">
        <v>36</v>
      </c>
      <c r="AI126" s="9" t="s">
        <v>36</v>
      </c>
      <c r="AJ126" s="9" t="s">
        <v>36</v>
      </c>
      <c r="AK126" s="9" t="s">
        <v>36</v>
      </c>
      <c r="AL126" s="9" t="s">
        <v>36</v>
      </c>
    </row>
    <row r="127" spans="1:38" x14ac:dyDescent="0.25">
      <c r="A127" s="5" t="s">
        <v>168</v>
      </c>
      <c r="B127" s="6">
        <f t="shared" si="11"/>
        <v>0</v>
      </c>
      <c r="C127" s="6">
        <f t="shared" si="12"/>
        <v>0</v>
      </c>
      <c r="D127" s="6">
        <f t="shared" si="13"/>
        <v>0</v>
      </c>
      <c r="E127" s="6">
        <f t="shared" si="14"/>
        <v>0</v>
      </c>
      <c r="F127" s="6">
        <f t="shared" si="15"/>
        <v>0</v>
      </c>
      <c r="G127" s="6">
        <f t="shared" si="16"/>
        <v>0</v>
      </c>
      <c r="H127" s="6">
        <f t="shared" si="17"/>
        <v>25</v>
      </c>
      <c r="I127" s="7">
        <f t="shared" si="18"/>
        <v>0</v>
      </c>
      <c r="J127" s="8">
        <f t="shared" si="19"/>
        <v>0</v>
      </c>
      <c r="K127" s="5" t="s">
        <v>36</v>
      </c>
      <c r="L127" s="5" t="s">
        <v>36</v>
      </c>
      <c r="M127" s="4" t="s">
        <v>440</v>
      </c>
      <c r="N127" s="34" t="s">
        <v>36</v>
      </c>
      <c r="O127" s="9" t="s">
        <v>36</v>
      </c>
      <c r="P127" s="9" t="s">
        <v>36</v>
      </c>
      <c r="Q127" s="9" t="s">
        <v>36</v>
      </c>
      <c r="R127" s="9" t="s">
        <v>36</v>
      </c>
      <c r="S127" s="9" t="s">
        <v>36</v>
      </c>
      <c r="T127" s="9" t="s">
        <v>36</v>
      </c>
      <c r="U127" s="9" t="s">
        <v>36</v>
      </c>
      <c r="V127" s="9" t="s">
        <v>36</v>
      </c>
      <c r="W127" s="9" t="s">
        <v>36</v>
      </c>
      <c r="X127" s="9" t="s">
        <v>36</v>
      </c>
      <c r="Y127" s="9" t="s">
        <v>36</v>
      </c>
      <c r="Z127" s="9" t="s">
        <v>36</v>
      </c>
      <c r="AA127" s="9" t="s">
        <v>36</v>
      </c>
      <c r="AB127" s="9" t="s">
        <v>36</v>
      </c>
      <c r="AC127" s="9" t="s">
        <v>36</v>
      </c>
      <c r="AD127" s="9" t="s">
        <v>36</v>
      </c>
      <c r="AE127" s="9" t="s">
        <v>36</v>
      </c>
      <c r="AF127" s="9" t="s">
        <v>36</v>
      </c>
      <c r="AG127" s="9" t="s">
        <v>36</v>
      </c>
      <c r="AH127" s="9" t="s">
        <v>36</v>
      </c>
      <c r="AI127" s="9" t="s">
        <v>36</v>
      </c>
      <c r="AJ127" s="9" t="s">
        <v>36</v>
      </c>
      <c r="AK127" s="9" t="s">
        <v>36</v>
      </c>
      <c r="AL127" s="9" t="s">
        <v>36</v>
      </c>
    </row>
    <row r="128" spans="1:38" x14ac:dyDescent="0.25">
      <c r="A128" s="5" t="s">
        <v>169</v>
      </c>
      <c r="B128" s="6">
        <f t="shared" si="11"/>
        <v>0</v>
      </c>
      <c r="C128" s="6">
        <f t="shared" si="12"/>
        <v>0</v>
      </c>
      <c r="D128" s="6">
        <f t="shared" si="13"/>
        <v>1</v>
      </c>
      <c r="E128" s="6">
        <f t="shared" si="14"/>
        <v>0</v>
      </c>
      <c r="F128" s="6">
        <f t="shared" si="15"/>
        <v>0</v>
      </c>
      <c r="G128" s="6">
        <f t="shared" si="16"/>
        <v>1</v>
      </c>
      <c r="H128" s="6">
        <f t="shared" si="17"/>
        <v>25</v>
      </c>
      <c r="I128" s="7">
        <f t="shared" si="18"/>
        <v>4</v>
      </c>
      <c r="J128" s="8">
        <f t="shared" si="19"/>
        <v>0</v>
      </c>
      <c r="K128" s="5" t="s">
        <v>40</v>
      </c>
      <c r="L128" s="5" t="s">
        <v>40</v>
      </c>
      <c r="M128" s="4" t="s">
        <v>441</v>
      </c>
      <c r="N128" s="34" t="s">
        <v>36</v>
      </c>
      <c r="O128" s="9" t="s">
        <v>36</v>
      </c>
      <c r="P128" s="9" t="s">
        <v>36</v>
      </c>
      <c r="Q128" s="9" t="s">
        <v>36</v>
      </c>
      <c r="R128" s="9" t="s">
        <v>36</v>
      </c>
      <c r="S128" s="9" t="s">
        <v>36</v>
      </c>
      <c r="T128" s="9" t="s">
        <v>36</v>
      </c>
      <c r="U128" s="9" t="s">
        <v>3</v>
      </c>
      <c r="V128" s="9" t="s">
        <v>36</v>
      </c>
      <c r="W128" s="9" t="s">
        <v>36</v>
      </c>
      <c r="X128" s="9" t="s">
        <v>36</v>
      </c>
      <c r="Y128" s="9" t="s">
        <v>36</v>
      </c>
      <c r="Z128" s="9" t="s">
        <v>36</v>
      </c>
      <c r="AA128" s="9" t="s">
        <v>36</v>
      </c>
      <c r="AB128" s="9" t="s">
        <v>36</v>
      </c>
      <c r="AC128" s="9" t="s">
        <v>36</v>
      </c>
      <c r="AD128" s="9" t="s">
        <v>36</v>
      </c>
      <c r="AE128" s="9" t="s">
        <v>36</v>
      </c>
      <c r="AF128" s="9" t="s">
        <v>36</v>
      </c>
      <c r="AG128" s="9" t="s">
        <v>36</v>
      </c>
      <c r="AH128" s="9" t="s">
        <v>36</v>
      </c>
      <c r="AI128" s="9" t="s">
        <v>36</v>
      </c>
      <c r="AJ128" s="9" t="s">
        <v>36</v>
      </c>
      <c r="AK128" s="9" t="s">
        <v>36</v>
      </c>
      <c r="AL128" s="9" t="s">
        <v>36</v>
      </c>
    </row>
    <row r="129" spans="1:38" x14ac:dyDescent="0.25">
      <c r="A129" s="5" t="s">
        <v>170</v>
      </c>
      <c r="B129" s="6">
        <f t="shared" si="11"/>
        <v>0</v>
      </c>
      <c r="C129" s="6">
        <f t="shared" si="12"/>
        <v>0</v>
      </c>
      <c r="D129" s="6">
        <f t="shared" si="13"/>
        <v>0</v>
      </c>
      <c r="E129" s="6">
        <f t="shared" si="14"/>
        <v>3</v>
      </c>
      <c r="F129" s="6">
        <f t="shared" si="15"/>
        <v>0</v>
      </c>
      <c r="G129" s="6">
        <f t="shared" si="16"/>
        <v>3</v>
      </c>
      <c r="H129" s="6">
        <f t="shared" si="17"/>
        <v>25</v>
      </c>
      <c r="I129" s="7">
        <f t="shared" si="18"/>
        <v>12</v>
      </c>
      <c r="J129" s="8">
        <f t="shared" si="19"/>
        <v>0</v>
      </c>
      <c r="K129" s="5" t="s">
        <v>40</v>
      </c>
      <c r="L129" s="5" t="s">
        <v>40</v>
      </c>
      <c r="M129" s="4" t="s">
        <v>426</v>
      </c>
      <c r="N129" s="34" t="s">
        <v>36</v>
      </c>
      <c r="O129" s="9" t="s">
        <v>36</v>
      </c>
      <c r="P129" s="9" t="s">
        <v>36</v>
      </c>
      <c r="Q129" s="9" t="s">
        <v>36</v>
      </c>
      <c r="R129" s="9" t="s">
        <v>36</v>
      </c>
      <c r="S129" s="9" t="s">
        <v>36</v>
      </c>
      <c r="T129" s="9" t="s">
        <v>36</v>
      </c>
      <c r="U129" s="9" t="s">
        <v>36</v>
      </c>
      <c r="V129" s="9" t="s">
        <v>36</v>
      </c>
      <c r="W129" s="9" t="s">
        <v>36</v>
      </c>
      <c r="X129" s="9" t="s">
        <v>36</v>
      </c>
      <c r="Y129" s="9" t="s">
        <v>36</v>
      </c>
      <c r="Z129" s="9" t="s">
        <v>36</v>
      </c>
      <c r="AA129" s="9" t="s">
        <v>36</v>
      </c>
      <c r="AB129" s="9" t="s">
        <v>36</v>
      </c>
      <c r="AC129" s="9" t="s">
        <v>36</v>
      </c>
      <c r="AD129" s="9" t="s">
        <v>36</v>
      </c>
      <c r="AE129" s="9" t="s">
        <v>36</v>
      </c>
      <c r="AF129" s="9" t="s">
        <v>36</v>
      </c>
      <c r="AG129" s="9" t="s">
        <v>36</v>
      </c>
      <c r="AH129" s="9" t="s">
        <v>36</v>
      </c>
      <c r="AI129" s="9" t="s">
        <v>41</v>
      </c>
      <c r="AJ129" s="9" t="s">
        <v>41</v>
      </c>
      <c r="AK129" s="9" t="s">
        <v>36</v>
      </c>
      <c r="AL129" s="9" t="s">
        <v>41</v>
      </c>
    </row>
    <row r="130" spans="1:38" x14ac:dyDescent="0.25">
      <c r="A130" s="5" t="s">
        <v>171</v>
      </c>
      <c r="B130" s="6">
        <f t="shared" si="11"/>
        <v>0</v>
      </c>
      <c r="C130" s="6">
        <f t="shared" si="12"/>
        <v>0</v>
      </c>
      <c r="D130" s="6">
        <f t="shared" si="13"/>
        <v>0</v>
      </c>
      <c r="E130" s="6">
        <f t="shared" si="14"/>
        <v>0</v>
      </c>
      <c r="F130" s="6">
        <f t="shared" si="15"/>
        <v>0</v>
      </c>
      <c r="G130" s="6">
        <f t="shared" si="16"/>
        <v>0</v>
      </c>
      <c r="H130" s="6">
        <f t="shared" si="17"/>
        <v>25</v>
      </c>
      <c r="I130" s="7">
        <f t="shared" si="18"/>
        <v>0</v>
      </c>
      <c r="J130" s="8">
        <f t="shared" si="19"/>
        <v>0</v>
      </c>
      <c r="K130" s="5" t="s">
        <v>36</v>
      </c>
      <c r="L130" s="5" t="s">
        <v>36</v>
      </c>
      <c r="M130" s="4" t="s">
        <v>442</v>
      </c>
      <c r="N130" s="34" t="s">
        <v>36</v>
      </c>
      <c r="O130" s="9" t="s">
        <v>36</v>
      </c>
      <c r="P130" s="9" t="s">
        <v>36</v>
      </c>
      <c r="Q130" s="9" t="s">
        <v>36</v>
      </c>
      <c r="R130" s="9" t="s">
        <v>36</v>
      </c>
      <c r="S130" s="9" t="s">
        <v>36</v>
      </c>
      <c r="T130" s="9" t="s">
        <v>36</v>
      </c>
      <c r="U130" s="9" t="s">
        <v>36</v>
      </c>
      <c r="V130" s="9" t="s">
        <v>36</v>
      </c>
      <c r="W130" s="9" t="s">
        <v>36</v>
      </c>
      <c r="X130" s="9" t="s">
        <v>36</v>
      </c>
      <c r="Y130" s="9" t="s">
        <v>36</v>
      </c>
      <c r="Z130" s="9" t="s">
        <v>36</v>
      </c>
      <c r="AA130" s="9" t="s">
        <v>36</v>
      </c>
      <c r="AB130" s="9" t="s">
        <v>36</v>
      </c>
      <c r="AC130" s="9" t="s">
        <v>36</v>
      </c>
      <c r="AD130" s="9" t="s">
        <v>36</v>
      </c>
      <c r="AE130" s="9" t="s">
        <v>36</v>
      </c>
      <c r="AF130" s="9" t="s">
        <v>36</v>
      </c>
      <c r="AG130" s="9" t="s">
        <v>36</v>
      </c>
      <c r="AH130" s="9" t="s">
        <v>36</v>
      </c>
      <c r="AI130" s="9" t="s">
        <v>36</v>
      </c>
      <c r="AJ130" s="9" t="s">
        <v>36</v>
      </c>
      <c r="AK130" s="9" t="s">
        <v>36</v>
      </c>
      <c r="AL130" s="9" t="s">
        <v>36</v>
      </c>
    </row>
    <row r="131" spans="1:38" x14ac:dyDescent="0.25">
      <c r="A131" s="5" t="s">
        <v>172</v>
      </c>
      <c r="B131" s="6">
        <f t="shared" ref="B131:B194" si="22">COUNTIF(N131:AL131,"&gt;0")</f>
        <v>0</v>
      </c>
      <c r="C131" s="6">
        <f t="shared" ref="C131:C194" si="23">COUNTIF(N131:AL131, "LCMRL")</f>
        <v>0</v>
      </c>
      <c r="D131" s="6">
        <f t="shared" ref="D131:D194" si="24">COUNTIF(N131:AL131, "RL")</f>
        <v>0</v>
      </c>
      <c r="E131" s="6">
        <f t="shared" ref="E131:E194" si="25">COUNTIF(N131:AL131, "matrixenhance")</f>
        <v>0</v>
      </c>
      <c r="F131" s="6">
        <f t="shared" ref="F131:F194" si="26">COUNTIF(N131:AL131, "positive")</f>
        <v>0</v>
      </c>
      <c r="G131" s="6">
        <f t="shared" ref="G131:G194" si="27">SUM(B131:F131)</f>
        <v>0</v>
      </c>
      <c r="H131" s="6">
        <f t="shared" ref="H131:H194" si="28">COUNTA(N131:AL131)</f>
        <v>25</v>
      </c>
      <c r="I131" s="7">
        <f t="shared" ref="I131:I194" si="29">100*((B131+C131+D131+E131+F131)/H131)</f>
        <v>0</v>
      </c>
      <c r="J131" s="8">
        <f t="shared" ref="J131:J194" si="30">100*(B131/H131)</f>
        <v>0</v>
      </c>
      <c r="K131" s="5" t="s">
        <v>36</v>
      </c>
      <c r="L131" s="5" t="s">
        <v>36</v>
      </c>
      <c r="M131" s="4" t="s">
        <v>443</v>
      </c>
      <c r="N131" s="34" t="s">
        <v>36</v>
      </c>
      <c r="O131" s="9" t="s">
        <v>36</v>
      </c>
      <c r="P131" s="9" t="s">
        <v>36</v>
      </c>
      <c r="Q131" s="9" t="s">
        <v>36</v>
      </c>
      <c r="R131" s="9" t="s">
        <v>36</v>
      </c>
      <c r="S131" s="9" t="s">
        <v>36</v>
      </c>
      <c r="T131" s="9" t="s">
        <v>36</v>
      </c>
      <c r="U131" s="9" t="s">
        <v>36</v>
      </c>
      <c r="V131" s="9" t="s">
        <v>36</v>
      </c>
      <c r="W131" s="9" t="s">
        <v>36</v>
      </c>
      <c r="X131" s="9" t="s">
        <v>36</v>
      </c>
      <c r="Y131" s="9" t="s">
        <v>36</v>
      </c>
      <c r="Z131" s="9" t="s">
        <v>36</v>
      </c>
      <c r="AA131" s="9" t="s">
        <v>36</v>
      </c>
      <c r="AB131" s="9" t="s">
        <v>36</v>
      </c>
      <c r="AC131" s="9" t="s">
        <v>36</v>
      </c>
      <c r="AD131" s="9" t="s">
        <v>36</v>
      </c>
      <c r="AE131" s="9" t="s">
        <v>36</v>
      </c>
      <c r="AF131" s="9" t="s">
        <v>36</v>
      </c>
      <c r="AG131" s="9" t="s">
        <v>36</v>
      </c>
      <c r="AH131" s="9" t="s">
        <v>36</v>
      </c>
      <c r="AI131" s="9" t="s">
        <v>36</v>
      </c>
      <c r="AJ131" s="9" t="s">
        <v>36</v>
      </c>
      <c r="AK131" s="9" t="s">
        <v>36</v>
      </c>
      <c r="AL131" s="9" t="s">
        <v>36</v>
      </c>
    </row>
    <row r="132" spans="1:38" x14ac:dyDescent="0.25">
      <c r="A132" s="5" t="s">
        <v>173</v>
      </c>
      <c r="B132" s="6">
        <f t="shared" si="22"/>
        <v>0</v>
      </c>
      <c r="C132" s="6">
        <f t="shared" si="23"/>
        <v>0</v>
      </c>
      <c r="D132" s="6">
        <f t="shared" si="24"/>
        <v>0</v>
      </c>
      <c r="E132" s="6">
        <f t="shared" si="25"/>
        <v>0</v>
      </c>
      <c r="F132" s="6">
        <f t="shared" si="26"/>
        <v>0</v>
      </c>
      <c r="G132" s="6">
        <f t="shared" si="27"/>
        <v>0</v>
      </c>
      <c r="H132" s="6">
        <f t="shared" si="28"/>
        <v>25</v>
      </c>
      <c r="I132" s="7">
        <f t="shared" si="29"/>
        <v>0</v>
      </c>
      <c r="J132" s="8">
        <f t="shared" si="30"/>
        <v>0</v>
      </c>
      <c r="K132" s="5" t="s">
        <v>36</v>
      </c>
      <c r="L132" s="5" t="s">
        <v>36</v>
      </c>
      <c r="M132" s="4" t="s">
        <v>444</v>
      </c>
      <c r="N132" s="34" t="s">
        <v>36</v>
      </c>
      <c r="O132" s="9" t="s">
        <v>36</v>
      </c>
      <c r="P132" s="9" t="s">
        <v>36</v>
      </c>
      <c r="Q132" s="9" t="s">
        <v>36</v>
      </c>
      <c r="R132" s="9" t="s">
        <v>36</v>
      </c>
      <c r="S132" s="9" t="s">
        <v>36</v>
      </c>
      <c r="T132" s="9" t="s">
        <v>36</v>
      </c>
      <c r="U132" s="9" t="s">
        <v>36</v>
      </c>
      <c r="V132" s="9" t="s">
        <v>36</v>
      </c>
      <c r="W132" s="9" t="s">
        <v>36</v>
      </c>
      <c r="X132" s="9" t="s">
        <v>36</v>
      </c>
      <c r="Y132" s="9" t="s">
        <v>36</v>
      </c>
      <c r="Z132" s="9" t="s">
        <v>36</v>
      </c>
      <c r="AA132" s="9" t="s">
        <v>36</v>
      </c>
      <c r="AB132" s="9" t="s">
        <v>36</v>
      </c>
      <c r="AC132" s="9" t="s">
        <v>36</v>
      </c>
      <c r="AD132" s="9" t="s">
        <v>36</v>
      </c>
      <c r="AE132" s="9" t="s">
        <v>36</v>
      </c>
      <c r="AF132" s="9" t="s">
        <v>36</v>
      </c>
      <c r="AG132" s="9" t="s">
        <v>36</v>
      </c>
      <c r="AH132" s="9" t="s">
        <v>36</v>
      </c>
      <c r="AI132" s="9" t="s">
        <v>36</v>
      </c>
      <c r="AJ132" s="9" t="s">
        <v>36</v>
      </c>
      <c r="AK132" s="9" t="s">
        <v>36</v>
      </c>
      <c r="AL132" s="9" t="s">
        <v>36</v>
      </c>
    </row>
    <row r="133" spans="1:38" x14ac:dyDescent="0.25">
      <c r="A133" s="5" t="s">
        <v>174</v>
      </c>
      <c r="B133" s="6">
        <f t="shared" si="22"/>
        <v>0</v>
      </c>
      <c r="C133" s="6">
        <f t="shared" si="23"/>
        <v>0</v>
      </c>
      <c r="D133" s="6">
        <f t="shared" si="24"/>
        <v>0</v>
      </c>
      <c r="E133" s="6">
        <f t="shared" si="25"/>
        <v>0</v>
      </c>
      <c r="F133" s="6">
        <f t="shared" si="26"/>
        <v>0</v>
      </c>
      <c r="G133" s="6">
        <f t="shared" si="27"/>
        <v>0</v>
      </c>
      <c r="H133" s="6">
        <f t="shared" si="28"/>
        <v>25</v>
      </c>
      <c r="I133" s="7">
        <f t="shared" si="29"/>
        <v>0</v>
      </c>
      <c r="J133" s="8">
        <f t="shared" si="30"/>
        <v>0</v>
      </c>
      <c r="K133" s="5" t="s">
        <v>36</v>
      </c>
      <c r="L133" s="5" t="s">
        <v>36</v>
      </c>
      <c r="M133" s="4" t="s">
        <v>445</v>
      </c>
      <c r="N133" s="34" t="s">
        <v>36</v>
      </c>
      <c r="O133" s="9" t="s">
        <v>36</v>
      </c>
      <c r="P133" s="9" t="s">
        <v>36</v>
      </c>
      <c r="Q133" s="9" t="s">
        <v>36</v>
      </c>
      <c r="R133" s="9" t="s">
        <v>36</v>
      </c>
      <c r="S133" s="9" t="s">
        <v>36</v>
      </c>
      <c r="T133" s="9" t="s">
        <v>36</v>
      </c>
      <c r="U133" s="9" t="s">
        <v>36</v>
      </c>
      <c r="V133" s="9" t="s">
        <v>36</v>
      </c>
      <c r="W133" s="9" t="s">
        <v>36</v>
      </c>
      <c r="X133" s="9" t="s">
        <v>36</v>
      </c>
      <c r="Y133" s="9" t="s">
        <v>36</v>
      </c>
      <c r="Z133" s="9" t="s">
        <v>36</v>
      </c>
      <c r="AA133" s="9" t="s">
        <v>36</v>
      </c>
      <c r="AB133" s="9" t="s">
        <v>36</v>
      </c>
      <c r="AC133" s="9" t="s">
        <v>36</v>
      </c>
      <c r="AD133" s="9" t="s">
        <v>36</v>
      </c>
      <c r="AE133" s="9" t="s">
        <v>36</v>
      </c>
      <c r="AF133" s="9" t="s">
        <v>36</v>
      </c>
      <c r="AG133" s="9" t="s">
        <v>36</v>
      </c>
      <c r="AH133" s="9" t="s">
        <v>36</v>
      </c>
      <c r="AI133" s="9" t="s">
        <v>36</v>
      </c>
      <c r="AJ133" s="9" t="s">
        <v>36</v>
      </c>
      <c r="AK133" s="9" t="s">
        <v>36</v>
      </c>
      <c r="AL133" s="9" t="s">
        <v>36</v>
      </c>
    </row>
    <row r="134" spans="1:38" x14ac:dyDescent="0.25">
      <c r="A134" s="5" t="s">
        <v>175</v>
      </c>
      <c r="B134" s="6">
        <f t="shared" si="22"/>
        <v>0</v>
      </c>
      <c r="C134" s="6">
        <f t="shared" si="23"/>
        <v>0</v>
      </c>
      <c r="D134" s="6">
        <f t="shared" si="24"/>
        <v>0</v>
      </c>
      <c r="E134" s="6">
        <f t="shared" si="25"/>
        <v>0</v>
      </c>
      <c r="F134" s="6">
        <f t="shared" si="26"/>
        <v>0</v>
      </c>
      <c r="G134" s="6">
        <f t="shared" si="27"/>
        <v>0</v>
      </c>
      <c r="H134" s="6">
        <f t="shared" si="28"/>
        <v>25</v>
      </c>
      <c r="I134" s="7">
        <f t="shared" si="29"/>
        <v>0</v>
      </c>
      <c r="J134" s="8">
        <f t="shared" si="30"/>
        <v>0</v>
      </c>
      <c r="K134" s="5" t="s">
        <v>36</v>
      </c>
      <c r="L134" s="5" t="s">
        <v>36</v>
      </c>
      <c r="M134" s="4" t="s">
        <v>446</v>
      </c>
      <c r="N134" s="34" t="s">
        <v>36</v>
      </c>
      <c r="O134" s="9" t="s">
        <v>36</v>
      </c>
      <c r="P134" s="9" t="s">
        <v>36</v>
      </c>
      <c r="Q134" s="9" t="s">
        <v>36</v>
      </c>
      <c r="R134" s="9" t="s">
        <v>36</v>
      </c>
      <c r="S134" s="9" t="s">
        <v>36</v>
      </c>
      <c r="T134" s="9" t="s">
        <v>36</v>
      </c>
      <c r="U134" s="9" t="s">
        <v>36</v>
      </c>
      <c r="V134" s="9" t="s">
        <v>36</v>
      </c>
      <c r="W134" s="9" t="s">
        <v>36</v>
      </c>
      <c r="X134" s="9" t="s">
        <v>36</v>
      </c>
      <c r="Y134" s="9" t="s">
        <v>36</v>
      </c>
      <c r="Z134" s="9" t="s">
        <v>36</v>
      </c>
      <c r="AA134" s="9" t="s">
        <v>36</v>
      </c>
      <c r="AB134" s="9" t="s">
        <v>36</v>
      </c>
      <c r="AC134" s="9" t="s">
        <v>36</v>
      </c>
      <c r="AD134" s="9" t="s">
        <v>36</v>
      </c>
      <c r="AE134" s="9" t="s">
        <v>36</v>
      </c>
      <c r="AF134" s="9" t="s">
        <v>36</v>
      </c>
      <c r="AG134" s="9" t="s">
        <v>36</v>
      </c>
      <c r="AH134" s="9" t="s">
        <v>36</v>
      </c>
      <c r="AI134" s="9" t="s">
        <v>36</v>
      </c>
      <c r="AJ134" s="9" t="s">
        <v>36</v>
      </c>
      <c r="AK134" s="9" t="s">
        <v>36</v>
      </c>
      <c r="AL134" s="9" t="s">
        <v>36</v>
      </c>
    </row>
    <row r="135" spans="1:38" x14ac:dyDescent="0.25">
      <c r="A135" s="5" t="s">
        <v>176</v>
      </c>
      <c r="B135" s="6">
        <f t="shared" si="22"/>
        <v>0</v>
      </c>
      <c r="C135" s="6">
        <f t="shared" si="23"/>
        <v>0</v>
      </c>
      <c r="D135" s="6">
        <f t="shared" si="24"/>
        <v>0</v>
      </c>
      <c r="E135" s="6">
        <f t="shared" si="25"/>
        <v>0</v>
      </c>
      <c r="F135" s="6">
        <f t="shared" si="26"/>
        <v>0</v>
      </c>
      <c r="G135" s="6">
        <f t="shared" si="27"/>
        <v>0</v>
      </c>
      <c r="H135" s="6">
        <f t="shared" si="28"/>
        <v>25</v>
      </c>
      <c r="I135" s="7">
        <f t="shared" si="29"/>
        <v>0</v>
      </c>
      <c r="J135" s="8">
        <f t="shared" si="30"/>
        <v>0</v>
      </c>
      <c r="K135" s="5" t="s">
        <v>36</v>
      </c>
      <c r="L135" s="5" t="s">
        <v>36</v>
      </c>
      <c r="M135" s="4" t="s">
        <v>447</v>
      </c>
      <c r="N135" s="34" t="s">
        <v>36</v>
      </c>
      <c r="O135" s="9" t="s">
        <v>36</v>
      </c>
      <c r="P135" s="9" t="s">
        <v>36</v>
      </c>
      <c r="Q135" s="9" t="s">
        <v>36</v>
      </c>
      <c r="R135" s="9" t="s">
        <v>36</v>
      </c>
      <c r="S135" s="9" t="s">
        <v>36</v>
      </c>
      <c r="T135" s="9" t="s">
        <v>36</v>
      </c>
      <c r="U135" s="9" t="s">
        <v>36</v>
      </c>
      <c r="V135" s="9" t="s">
        <v>36</v>
      </c>
      <c r="W135" s="9" t="s">
        <v>36</v>
      </c>
      <c r="X135" s="9" t="s">
        <v>36</v>
      </c>
      <c r="Y135" s="9" t="s">
        <v>36</v>
      </c>
      <c r="Z135" s="9" t="s">
        <v>36</v>
      </c>
      <c r="AA135" s="9" t="s">
        <v>36</v>
      </c>
      <c r="AB135" s="9" t="s">
        <v>36</v>
      </c>
      <c r="AC135" s="9" t="s">
        <v>36</v>
      </c>
      <c r="AD135" s="9" t="s">
        <v>36</v>
      </c>
      <c r="AE135" s="9" t="s">
        <v>36</v>
      </c>
      <c r="AF135" s="9" t="s">
        <v>36</v>
      </c>
      <c r="AG135" s="9" t="s">
        <v>36</v>
      </c>
      <c r="AH135" s="9" t="s">
        <v>36</v>
      </c>
      <c r="AI135" s="9" t="s">
        <v>36</v>
      </c>
      <c r="AJ135" s="9" t="s">
        <v>36</v>
      </c>
      <c r="AK135" s="9" t="s">
        <v>36</v>
      </c>
      <c r="AL135" s="9" t="s">
        <v>36</v>
      </c>
    </row>
    <row r="136" spans="1:38" x14ac:dyDescent="0.25">
      <c r="A136" s="5" t="s">
        <v>177</v>
      </c>
      <c r="B136" s="6">
        <f t="shared" si="22"/>
        <v>1</v>
      </c>
      <c r="C136" s="6">
        <f t="shared" si="23"/>
        <v>0</v>
      </c>
      <c r="D136" s="6">
        <f t="shared" si="24"/>
        <v>0</v>
      </c>
      <c r="E136" s="6">
        <f t="shared" si="25"/>
        <v>0</v>
      </c>
      <c r="F136" s="6">
        <f t="shared" si="26"/>
        <v>0</v>
      </c>
      <c r="G136" s="6">
        <f t="shared" si="27"/>
        <v>1</v>
      </c>
      <c r="H136" s="6">
        <f t="shared" si="28"/>
        <v>25</v>
      </c>
      <c r="I136" s="7">
        <f t="shared" si="29"/>
        <v>4</v>
      </c>
      <c r="J136" s="8">
        <f t="shared" si="30"/>
        <v>4</v>
      </c>
      <c r="K136" s="5">
        <f t="shared" ref="K136:K198" si="31">MEDIAN(N136:AL136)</f>
        <v>580</v>
      </c>
      <c r="L136" s="5">
        <f t="shared" ref="L136:L198" si="32">MAX(N136:AL136)</f>
        <v>580</v>
      </c>
      <c r="M136" s="4" t="s">
        <v>448</v>
      </c>
      <c r="N136" s="34" t="s">
        <v>36</v>
      </c>
      <c r="O136" s="9" t="s">
        <v>36</v>
      </c>
      <c r="P136" s="9" t="s">
        <v>36</v>
      </c>
      <c r="Q136" s="9" t="s">
        <v>36</v>
      </c>
      <c r="R136" s="9" t="s">
        <v>36</v>
      </c>
      <c r="S136" s="9" t="s">
        <v>36</v>
      </c>
      <c r="T136" s="9" t="s">
        <v>36</v>
      </c>
      <c r="U136" s="9" t="s">
        <v>36</v>
      </c>
      <c r="V136" s="9" t="s">
        <v>36</v>
      </c>
      <c r="W136" s="9" t="s">
        <v>36</v>
      </c>
      <c r="X136" s="9" t="s">
        <v>36</v>
      </c>
      <c r="Y136" s="9" t="s">
        <v>36</v>
      </c>
      <c r="Z136" s="9" t="s">
        <v>36</v>
      </c>
      <c r="AA136" s="9" t="s">
        <v>36</v>
      </c>
      <c r="AB136" s="9" t="s">
        <v>36</v>
      </c>
      <c r="AC136" s="9" t="s">
        <v>36</v>
      </c>
      <c r="AD136" s="9" t="s">
        <v>36</v>
      </c>
      <c r="AE136" s="9" t="s">
        <v>36</v>
      </c>
      <c r="AF136" s="9" t="s">
        <v>36</v>
      </c>
      <c r="AG136" s="9" t="s">
        <v>36</v>
      </c>
      <c r="AH136" s="9" t="s">
        <v>36</v>
      </c>
      <c r="AI136" s="9" t="s">
        <v>36</v>
      </c>
      <c r="AJ136" s="9" t="s">
        <v>36</v>
      </c>
      <c r="AK136" s="9" t="s">
        <v>36</v>
      </c>
      <c r="AL136" s="9">
        <v>580</v>
      </c>
    </row>
    <row r="137" spans="1:38" x14ac:dyDescent="0.25">
      <c r="A137" s="5" t="s">
        <v>178</v>
      </c>
      <c r="B137" s="6">
        <f t="shared" si="22"/>
        <v>0</v>
      </c>
      <c r="C137" s="6">
        <f t="shared" si="23"/>
        <v>0</v>
      </c>
      <c r="D137" s="6">
        <f t="shared" si="24"/>
        <v>0</v>
      </c>
      <c r="E137" s="6">
        <f t="shared" si="25"/>
        <v>0</v>
      </c>
      <c r="F137" s="6">
        <f t="shared" si="26"/>
        <v>0</v>
      </c>
      <c r="G137" s="6">
        <f t="shared" si="27"/>
        <v>0</v>
      </c>
      <c r="H137" s="6">
        <f t="shared" si="28"/>
        <v>25</v>
      </c>
      <c r="I137" s="7">
        <f t="shared" si="29"/>
        <v>0</v>
      </c>
      <c r="J137" s="8">
        <f t="shared" si="30"/>
        <v>0</v>
      </c>
      <c r="K137" s="5" t="s">
        <v>36</v>
      </c>
      <c r="L137" s="5" t="s">
        <v>36</v>
      </c>
      <c r="M137" s="4" t="s">
        <v>449</v>
      </c>
      <c r="N137" s="34" t="s">
        <v>36</v>
      </c>
      <c r="O137" s="9" t="s">
        <v>36</v>
      </c>
      <c r="P137" s="9" t="s">
        <v>36</v>
      </c>
      <c r="Q137" s="9" t="s">
        <v>36</v>
      </c>
      <c r="R137" s="9" t="s">
        <v>36</v>
      </c>
      <c r="S137" s="9" t="s">
        <v>36</v>
      </c>
      <c r="T137" s="9" t="s">
        <v>36</v>
      </c>
      <c r="U137" s="9" t="s">
        <v>36</v>
      </c>
      <c r="V137" s="9" t="s">
        <v>36</v>
      </c>
      <c r="W137" s="9" t="s">
        <v>36</v>
      </c>
      <c r="X137" s="9" t="s">
        <v>36</v>
      </c>
      <c r="Y137" s="9" t="s">
        <v>36</v>
      </c>
      <c r="Z137" s="9" t="s">
        <v>36</v>
      </c>
      <c r="AA137" s="9" t="s">
        <v>36</v>
      </c>
      <c r="AB137" s="9" t="s">
        <v>36</v>
      </c>
      <c r="AC137" s="9" t="s">
        <v>36</v>
      </c>
      <c r="AD137" s="9" t="s">
        <v>36</v>
      </c>
      <c r="AE137" s="9" t="s">
        <v>36</v>
      </c>
      <c r="AF137" s="9" t="s">
        <v>36</v>
      </c>
      <c r="AG137" s="9" t="s">
        <v>36</v>
      </c>
      <c r="AH137" s="9" t="s">
        <v>36</v>
      </c>
      <c r="AI137" s="9" t="s">
        <v>36</v>
      </c>
      <c r="AJ137" s="9" t="s">
        <v>36</v>
      </c>
      <c r="AK137" s="9" t="s">
        <v>36</v>
      </c>
      <c r="AL137" s="9" t="s">
        <v>36</v>
      </c>
    </row>
    <row r="138" spans="1:38" x14ac:dyDescent="0.25">
      <c r="A138" s="5" t="s">
        <v>179</v>
      </c>
      <c r="B138" s="6">
        <f t="shared" si="22"/>
        <v>0</v>
      </c>
      <c r="C138" s="6">
        <f t="shared" si="23"/>
        <v>0</v>
      </c>
      <c r="D138" s="6">
        <f t="shared" si="24"/>
        <v>0</v>
      </c>
      <c r="E138" s="6">
        <f t="shared" si="25"/>
        <v>0</v>
      </c>
      <c r="F138" s="6">
        <f t="shared" si="26"/>
        <v>0</v>
      </c>
      <c r="G138" s="6">
        <f t="shared" si="27"/>
        <v>0</v>
      </c>
      <c r="H138" s="6">
        <f t="shared" si="28"/>
        <v>25</v>
      </c>
      <c r="I138" s="7">
        <f t="shared" si="29"/>
        <v>0</v>
      </c>
      <c r="J138" s="8">
        <f t="shared" si="30"/>
        <v>0</v>
      </c>
      <c r="K138" s="5" t="s">
        <v>36</v>
      </c>
      <c r="L138" s="5" t="s">
        <v>36</v>
      </c>
      <c r="M138" s="4" t="s">
        <v>450</v>
      </c>
      <c r="N138" s="34" t="s">
        <v>36</v>
      </c>
      <c r="O138" s="9" t="s">
        <v>36</v>
      </c>
      <c r="P138" s="9" t="s">
        <v>36</v>
      </c>
      <c r="Q138" s="9" t="s">
        <v>36</v>
      </c>
      <c r="R138" s="9" t="s">
        <v>36</v>
      </c>
      <c r="S138" s="9" t="s">
        <v>36</v>
      </c>
      <c r="T138" s="9" t="s">
        <v>36</v>
      </c>
      <c r="U138" s="9" t="s">
        <v>36</v>
      </c>
      <c r="V138" s="9" t="s">
        <v>36</v>
      </c>
      <c r="W138" s="9" t="s">
        <v>36</v>
      </c>
      <c r="X138" s="9" t="s">
        <v>36</v>
      </c>
      <c r="Y138" s="9" t="s">
        <v>36</v>
      </c>
      <c r="Z138" s="9" t="s">
        <v>36</v>
      </c>
      <c r="AA138" s="9" t="s">
        <v>36</v>
      </c>
      <c r="AB138" s="9" t="s">
        <v>36</v>
      </c>
      <c r="AC138" s="9" t="s">
        <v>36</v>
      </c>
      <c r="AD138" s="9" t="s">
        <v>36</v>
      </c>
      <c r="AE138" s="9" t="s">
        <v>36</v>
      </c>
      <c r="AF138" s="9" t="s">
        <v>119</v>
      </c>
      <c r="AG138" s="9" t="s">
        <v>36</v>
      </c>
      <c r="AH138" s="9" t="s">
        <v>36</v>
      </c>
      <c r="AI138" s="9" t="s">
        <v>36</v>
      </c>
      <c r="AJ138" s="9" t="s">
        <v>36</v>
      </c>
      <c r="AK138" s="9" t="s">
        <v>36</v>
      </c>
      <c r="AL138" s="9" t="s">
        <v>36</v>
      </c>
    </row>
    <row r="139" spans="1:38" x14ac:dyDescent="0.25">
      <c r="A139" s="5" t="s">
        <v>180</v>
      </c>
      <c r="B139" s="6">
        <f t="shared" si="22"/>
        <v>0</v>
      </c>
      <c r="C139" s="6">
        <f t="shared" si="23"/>
        <v>0</v>
      </c>
      <c r="D139" s="6">
        <f t="shared" si="24"/>
        <v>0</v>
      </c>
      <c r="E139" s="6">
        <f t="shared" si="25"/>
        <v>0</v>
      </c>
      <c r="F139" s="6">
        <f t="shared" si="26"/>
        <v>0</v>
      </c>
      <c r="G139" s="6">
        <f t="shared" si="27"/>
        <v>0</v>
      </c>
      <c r="H139" s="6">
        <f t="shared" si="28"/>
        <v>25</v>
      </c>
      <c r="I139" s="7">
        <f t="shared" si="29"/>
        <v>0</v>
      </c>
      <c r="J139" s="8">
        <f t="shared" si="30"/>
        <v>0</v>
      </c>
      <c r="K139" s="5" t="s">
        <v>36</v>
      </c>
      <c r="L139" s="5" t="s">
        <v>36</v>
      </c>
      <c r="M139" s="4" t="s">
        <v>451</v>
      </c>
      <c r="N139" s="34" t="s">
        <v>36</v>
      </c>
      <c r="O139" s="9" t="s">
        <v>36</v>
      </c>
      <c r="P139" s="9" t="s">
        <v>36</v>
      </c>
      <c r="Q139" s="9" t="s">
        <v>36</v>
      </c>
      <c r="R139" s="9" t="s">
        <v>36</v>
      </c>
      <c r="S139" s="9" t="s">
        <v>36</v>
      </c>
      <c r="T139" s="9" t="s">
        <v>36</v>
      </c>
      <c r="U139" s="9" t="s">
        <v>36</v>
      </c>
      <c r="V139" s="9" t="s">
        <v>36</v>
      </c>
      <c r="W139" s="9" t="s">
        <v>36</v>
      </c>
      <c r="X139" s="9" t="s">
        <v>36</v>
      </c>
      <c r="Y139" s="9" t="s">
        <v>36</v>
      </c>
      <c r="Z139" s="9" t="s">
        <v>36</v>
      </c>
      <c r="AA139" s="9" t="s">
        <v>36</v>
      </c>
      <c r="AB139" s="9" t="s">
        <v>36</v>
      </c>
      <c r="AC139" s="9" t="s">
        <v>36</v>
      </c>
      <c r="AD139" s="9" t="s">
        <v>36</v>
      </c>
      <c r="AE139" s="9" t="s">
        <v>36</v>
      </c>
      <c r="AF139" s="9" t="s">
        <v>36</v>
      </c>
      <c r="AG139" s="9" t="s">
        <v>36</v>
      </c>
      <c r="AH139" s="9" t="s">
        <v>36</v>
      </c>
      <c r="AI139" s="9" t="s">
        <v>36</v>
      </c>
      <c r="AJ139" s="9" t="s">
        <v>36</v>
      </c>
      <c r="AK139" s="9" t="s">
        <v>36</v>
      </c>
      <c r="AL139" s="9" t="s">
        <v>36</v>
      </c>
    </row>
    <row r="140" spans="1:38" x14ac:dyDescent="0.25">
      <c r="A140" s="5" t="s">
        <v>181</v>
      </c>
      <c r="B140" s="6">
        <f t="shared" si="22"/>
        <v>0</v>
      </c>
      <c r="C140" s="6">
        <f t="shared" si="23"/>
        <v>2</v>
      </c>
      <c r="D140" s="6">
        <f t="shared" si="24"/>
        <v>0</v>
      </c>
      <c r="E140" s="6">
        <f t="shared" si="25"/>
        <v>0</v>
      </c>
      <c r="F140" s="6">
        <f t="shared" si="26"/>
        <v>0</v>
      </c>
      <c r="G140" s="6">
        <f t="shared" si="27"/>
        <v>2</v>
      </c>
      <c r="H140" s="6">
        <f t="shared" si="28"/>
        <v>25</v>
      </c>
      <c r="I140" s="7">
        <f t="shared" si="29"/>
        <v>8</v>
      </c>
      <c r="J140" s="8">
        <f t="shared" si="30"/>
        <v>0</v>
      </c>
      <c r="K140" s="5" t="s">
        <v>40</v>
      </c>
      <c r="L140" s="5" t="s">
        <v>40</v>
      </c>
      <c r="M140" s="4" t="s">
        <v>452</v>
      </c>
      <c r="N140" s="34" t="s">
        <v>36</v>
      </c>
      <c r="O140" s="9" t="s">
        <v>36</v>
      </c>
      <c r="P140" s="9" t="s">
        <v>36</v>
      </c>
      <c r="Q140" s="9" t="s">
        <v>2</v>
      </c>
      <c r="R140" s="9" t="s">
        <v>36</v>
      </c>
      <c r="S140" s="9" t="s">
        <v>36</v>
      </c>
      <c r="T140" s="9" t="s">
        <v>36</v>
      </c>
      <c r="U140" s="9" t="s">
        <v>36</v>
      </c>
      <c r="V140" s="9" t="s">
        <v>36</v>
      </c>
      <c r="W140" s="9" t="s">
        <v>36</v>
      </c>
      <c r="X140" s="9" t="s">
        <v>36</v>
      </c>
      <c r="Y140" s="9" t="s">
        <v>36</v>
      </c>
      <c r="Z140" s="9" t="s">
        <v>36</v>
      </c>
      <c r="AA140" s="9" t="s">
        <v>36</v>
      </c>
      <c r="AB140" s="9" t="s">
        <v>36</v>
      </c>
      <c r="AC140" s="9" t="s">
        <v>36</v>
      </c>
      <c r="AD140" s="9" t="s">
        <v>36</v>
      </c>
      <c r="AE140" s="9" t="s">
        <v>36</v>
      </c>
      <c r="AF140" s="9" t="s">
        <v>119</v>
      </c>
      <c r="AG140" s="9" t="s">
        <v>36</v>
      </c>
      <c r="AH140" s="9" t="s">
        <v>36</v>
      </c>
      <c r="AI140" s="9" t="s">
        <v>2</v>
      </c>
      <c r="AJ140" s="9" t="s">
        <v>36</v>
      </c>
      <c r="AK140" s="9" t="s">
        <v>119</v>
      </c>
      <c r="AL140" s="9" t="s">
        <v>36</v>
      </c>
    </row>
    <row r="141" spans="1:38" x14ac:dyDescent="0.25">
      <c r="A141" s="5" t="s">
        <v>182</v>
      </c>
      <c r="B141" s="6">
        <f t="shared" si="22"/>
        <v>0</v>
      </c>
      <c r="C141" s="6">
        <f t="shared" si="23"/>
        <v>0</v>
      </c>
      <c r="D141" s="6">
        <f t="shared" si="24"/>
        <v>0</v>
      </c>
      <c r="E141" s="6">
        <f t="shared" si="25"/>
        <v>2</v>
      </c>
      <c r="F141" s="6">
        <f t="shared" si="26"/>
        <v>0</v>
      </c>
      <c r="G141" s="6">
        <f t="shared" si="27"/>
        <v>2</v>
      </c>
      <c r="H141" s="6">
        <f t="shared" si="28"/>
        <v>25</v>
      </c>
      <c r="I141" s="7">
        <f t="shared" si="29"/>
        <v>8</v>
      </c>
      <c r="J141" s="8">
        <f t="shared" si="30"/>
        <v>0</v>
      </c>
      <c r="K141" s="5" t="s">
        <v>40</v>
      </c>
      <c r="L141" s="5" t="s">
        <v>40</v>
      </c>
      <c r="M141" s="4" t="s">
        <v>453</v>
      </c>
      <c r="N141" s="34" t="s">
        <v>119</v>
      </c>
      <c r="O141" s="9" t="s">
        <v>36</v>
      </c>
      <c r="P141" s="9" t="s">
        <v>36</v>
      </c>
      <c r="Q141" s="9" t="s">
        <v>36</v>
      </c>
      <c r="R141" s="9" t="s">
        <v>36</v>
      </c>
      <c r="S141" s="9" t="s">
        <v>36</v>
      </c>
      <c r="T141" s="9" t="s">
        <v>36</v>
      </c>
      <c r="U141" s="9" t="s">
        <v>36</v>
      </c>
      <c r="V141" s="9" t="s">
        <v>36</v>
      </c>
      <c r="W141" s="9" t="s">
        <v>36</v>
      </c>
      <c r="X141" s="9" t="s">
        <v>36</v>
      </c>
      <c r="Y141" s="9" t="s">
        <v>36</v>
      </c>
      <c r="Z141" s="9" t="s">
        <v>36</v>
      </c>
      <c r="AA141" s="9" t="s">
        <v>36</v>
      </c>
      <c r="AB141" s="9" t="s">
        <v>36</v>
      </c>
      <c r="AC141" s="9" t="s">
        <v>36</v>
      </c>
      <c r="AD141" s="9" t="s">
        <v>36</v>
      </c>
      <c r="AE141" s="9" t="s">
        <v>36</v>
      </c>
      <c r="AF141" s="9" t="s">
        <v>36</v>
      </c>
      <c r="AG141" s="9" t="s">
        <v>36</v>
      </c>
      <c r="AH141" s="9" t="s">
        <v>36</v>
      </c>
      <c r="AI141" s="9" t="s">
        <v>41</v>
      </c>
      <c r="AJ141" s="9" t="s">
        <v>36</v>
      </c>
      <c r="AK141" s="9" t="s">
        <v>36</v>
      </c>
      <c r="AL141" s="9" t="s">
        <v>41</v>
      </c>
    </row>
    <row r="142" spans="1:38" x14ac:dyDescent="0.25">
      <c r="A142" s="5" t="s">
        <v>183</v>
      </c>
      <c r="B142" s="6">
        <f t="shared" si="22"/>
        <v>0</v>
      </c>
      <c r="C142" s="6">
        <f t="shared" si="23"/>
        <v>0</v>
      </c>
      <c r="D142" s="6">
        <f t="shared" si="24"/>
        <v>0</v>
      </c>
      <c r="E142" s="6">
        <f t="shared" si="25"/>
        <v>2</v>
      </c>
      <c r="F142" s="6">
        <f t="shared" si="26"/>
        <v>0</v>
      </c>
      <c r="G142" s="6">
        <f t="shared" si="27"/>
        <v>2</v>
      </c>
      <c r="H142" s="6">
        <f t="shared" si="28"/>
        <v>25</v>
      </c>
      <c r="I142" s="7">
        <f t="shared" si="29"/>
        <v>8</v>
      </c>
      <c r="J142" s="8">
        <f t="shared" si="30"/>
        <v>0</v>
      </c>
      <c r="K142" s="5" t="s">
        <v>40</v>
      </c>
      <c r="L142" s="5" t="s">
        <v>40</v>
      </c>
      <c r="M142" s="4" t="s">
        <v>454</v>
      </c>
      <c r="N142" s="34" t="s">
        <v>36</v>
      </c>
      <c r="O142" s="9" t="s">
        <v>36</v>
      </c>
      <c r="P142" s="9" t="s">
        <v>36</v>
      </c>
      <c r="Q142" s="9" t="s">
        <v>36</v>
      </c>
      <c r="R142" s="9" t="s">
        <v>36</v>
      </c>
      <c r="S142" s="9" t="s">
        <v>36</v>
      </c>
      <c r="T142" s="9" t="s">
        <v>36</v>
      </c>
      <c r="U142" s="9" t="s">
        <v>36</v>
      </c>
      <c r="V142" s="9" t="s">
        <v>36</v>
      </c>
      <c r="W142" s="9" t="s">
        <v>36</v>
      </c>
      <c r="X142" s="9" t="s">
        <v>36</v>
      </c>
      <c r="Y142" s="9" t="s">
        <v>36</v>
      </c>
      <c r="Z142" s="9" t="s">
        <v>36</v>
      </c>
      <c r="AA142" s="9" t="s">
        <v>36</v>
      </c>
      <c r="AB142" s="9" t="s">
        <v>36</v>
      </c>
      <c r="AC142" s="9" t="s">
        <v>36</v>
      </c>
      <c r="AD142" s="9" t="s">
        <v>36</v>
      </c>
      <c r="AE142" s="9" t="s">
        <v>36</v>
      </c>
      <c r="AF142" s="9" t="s">
        <v>36</v>
      </c>
      <c r="AG142" s="9" t="s">
        <v>36</v>
      </c>
      <c r="AH142" s="9" t="s">
        <v>36</v>
      </c>
      <c r="AI142" s="9" t="s">
        <v>41</v>
      </c>
      <c r="AJ142" s="9" t="s">
        <v>36</v>
      </c>
      <c r="AK142" s="9" t="s">
        <v>36</v>
      </c>
      <c r="AL142" s="9" t="s">
        <v>41</v>
      </c>
    </row>
    <row r="143" spans="1:38" x14ac:dyDescent="0.25">
      <c r="A143" s="5" t="s">
        <v>184</v>
      </c>
      <c r="B143" s="6">
        <f t="shared" si="22"/>
        <v>0</v>
      </c>
      <c r="C143" s="6">
        <f t="shared" si="23"/>
        <v>0</v>
      </c>
      <c r="D143" s="6">
        <f t="shared" si="24"/>
        <v>0</v>
      </c>
      <c r="E143" s="6">
        <f t="shared" si="25"/>
        <v>0</v>
      </c>
      <c r="F143" s="6">
        <f t="shared" si="26"/>
        <v>0</v>
      </c>
      <c r="G143" s="6">
        <f t="shared" si="27"/>
        <v>0</v>
      </c>
      <c r="H143" s="6">
        <f t="shared" si="28"/>
        <v>25</v>
      </c>
      <c r="I143" s="7">
        <f t="shared" si="29"/>
        <v>0</v>
      </c>
      <c r="J143" s="8">
        <f t="shared" si="30"/>
        <v>0</v>
      </c>
      <c r="K143" s="5" t="s">
        <v>36</v>
      </c>
      <c r="L143" s="5" t="s">
        <v>36</v>
      </c>
      <c r="M143" s="4" t="s">
        <v>455</v>
      </c>
      <c r="N143" s="34" t="s">
        <v>36</v>
      </c>
      <c r="O143" s="9" t="s">
        <v>36</v>
      </c>
      <c r="P143" s="9" t="s">
        <v>36</v>
      </c>
      <c r="Q143" s="9" t="s">
        <v>36</v>
      </c>
      <c r="R143" s="9" t="s">
        <v>36</v>
      </c>
      <c r="S143" s="9" t="s">
        <v>36</v>
      </c>
      <c r="T143" s="9" t="s">
        <v>36</v>
      </c>
      <c r="U143" s="9" t="s">
        <v>36</v>
      </c>
      <c r="V143" s="9" t="s">
        <v>36</v>
      </c>
      <c r="W143" s="9" t="s">
        <v>36</v>
      </c>
      <c r="X143" s="9" t="s">
        <v>36</v>
      </c>
      <c r="Y143" s="9" t="s">
        <v>36</v>
      </c>
      <c r="Z143" s="9" t="s">
        <v>36</v>
      </c>
      <c r="AA143" s="9" t="s">
        <v>36</v>
      </c>
      <c r="AB143" s="9" t="s">
        <v>36</v>
      </c>
      <c r="AC143" s="9" t="s">
        <v>36</v>
      </c>
      <c r="AD143" s="9" t="s">
        <v>36</v>
      </c>
      <c r="AE143" s="9" t="s">
        <v>36</v>
      </c>
      <c r="AF143" s="9" t="s">
        <v>36</v>
      </c>
      <c r="AG143" s="9" t="s">
        <v>36</v>
      </c>
      <c r="AH143" s="9" t="s">
        <v>36</v>
      </c>
      <c r="AI143" s="9" t="s">
        <v>36</v>
      </c>
      <c r="AJ143" s="9" t="s">
        <v>36</v>
      </c>
      <c r="AK143" s="9" t="s">
        <v>36</v>
      </c>
      <c r="AL143" s="9" t="s">
        <v>36</v>
      </c>
    </row>
    <row r="144" spans="1:38" x14ac:dyDescent="0.25">
      <c r="A144" s="5" t="s">
        <v>185</v>
      </c>
      <c r="B144" s="6">
        <f t="shared" si="22"/>
        <v>13</v>
      </c>
      <c r="C144" s="6">
        <f t="shared" si="23"/>
        <v>0</v>
      </c>
      <c r="D144" s="6">
        <f t="shared" si="24"/>
        <v>0</v>
      </c>
      <c r="E144" s="6">
        <f t="shared" si="25"/>
        <v>2</v>
      </c>
      <c r="F144" s="6">
        <f t="shared" si="26"/>
        <v>0</v>
      </c>
      <c r="G144" s="6">
        <f t="shared" si="27"/>
        <v>15</v>
      </c>
      <c r="H144" s="6">
        <f t="shared" si="28"/>
        <v>25</v>
      </c>
      <c r="I144" s="7">
        <f t="shared" si="29"/>
        <v>60</v>
      </c>
      <c r="J144" s="8">
        <f t="shared" si="30"/>
        <v>52</v>
      </c>
      <c r="K144" s="5">
        <f t="shared" si="31"/>
        <v>180</v>
      </c>
      <c r="L144" s="5">
        <f t="shared" si="32"/>
        <v>3300</v>
      </c>
      <c r="M144" s="4" t="s">
        <v>456</v>
      </c>
      <c r="N144" s="34" t="s">
        <v>119</v>
      </c>
      <c r="O144" s="9">
        <v>3300</v>
      </c>
      <c r="P144" s="9" t="s">
        <v>41</v>
      </c>
      <c r="Q144" s="9">
        <v>340</v>
      </c>
      <c r="R144" s="9" t="s">
        <v>36</v>
      </c>
      <c r="S144" s="9">
        <v>70</v>
      </c>
      <c r="T144" s="9" t="s">
        <v>36</v>
      </c>
      <c r="U144" s="9">
        <v>250</v>
      </c>
      <c r="V144" s="9" t="s">
        <v>36</v>
      </c>
      <c r="W144" s="9">
        <v>130</v>
      </c>
      <c r="X144" s="9">
        <v>110</v>
      </c>
      <c r="Y144" s="9" t="s">
        <v>36</v>
      </c>
      <c r="Z144" s="9" t="s">
        <v>36</v>
      </c>
      <c r="AA144" s="9">
        <v>740</v>
      </c>
      <c r="AB144" s="9" t="s">
        <v>36</v>
      </c>
      <c r="AC144" s="9">
        <v>230</v>
      </c>
      <c r="AD144" s="9">
        <v>54</v>
      </c>
      <c r="AE144" s="9" t="s">
        <v>41</v>
      </c>
      <c r="AF144" s="9" t="s">
        <v>119</v>
      </c>
      <c r="AG144" s="9">
        <v>840</v>
      </c>
      <c r="AH144" s="9">
        <v>42</v>
      </c>
      <c r="AI144" s="9">
        <v>75</v>
      </c>
      <c r="AJ144" s="9">
        <v>180</v>
      </c>
      <c r="AK144" s="9" t="s">
        <v>119</v>
      </c>
      <c r="AL144" s="9" t="s">
        <v>36</v>
      </c>
    </row>
    <row r="145" spans="1:38" x14ac:dyDescent="0.25">
      <c r="A145" s="5" t="s">
        <v>186</v>
      </c>
      <c r="B145" s="6">
        <f t="shared" si="22"/>
        <v>0</v>
      </c>
      <c r="C145" s="6">
        <f t="shared" si="23"/>
        <v>4</v>
      </c>
      <c r="D145" s="6">
        <f t="shared" si="24"/>
        <v>0</v>
      </c>
      <c r="E145" s="6">
        <f t="shared" si="25"/>
        <v>0</v>
      </c>
      <c r="F145" s="6">
        <f t="shared" si="26"/>
        <v>0</v>
      </c>
      <c r="G145" s="6">
        <f t="shared" si="27"/>
        <v>4</v>
      </c>
      <c r="H145" s="6">
        <f t="shared" si="28"/>
        <v>25</v>
      </c>
      <c r="I145" s="7">
        <f t="shared" si="29"/>
        <v>16</v>
      </c>
      <c r="J145" s="8">
        <f t="shared" si="30"/>
        <v>0</v>
      </c>
      <c r="K145" s="5" t="s">
        <v>40</v>
      </c>
      <c r="L145" s="5" t="s">
        <v>40</v>
      </c>
      <c r="M145" s="4" t="s">
        <v>457</v>
      </c>
      <c r="N145" s="34" t="s">
        <v>119</v>
      </c>
      <c r="O145" s="9" t="s">
        <v>36</v>
      </c>
      <c r="P145" s="9" t="s">
        <v>36</v>
      </c>
      <c r="Q145" s="9" t="s">
        <v>2</v>
      </c>
      <c r="R145" s="9" t="s">
        <v>36</v>
      </c>
      <c r="S145" s="9" t="s">
        <v>36</v>
      </c>
      <c r="T145" s="9" t="s">
        <v>36</v>
      </c>
      <c r="U145" s="9" t="s">
        <v>36</v>
      </c>
      <c r="V145" s="9" t="s">
        <v>36</v>
      </c>
      <c r="W145" s="9" t="s">
        <v>36</v>
      </c>
      <c r="X145" s="9" t="s">
        <v>36</v>
      </c>
      <c r="Y145" s="9" t="s">
        <v>36</v>
      </c>
      <c r="Z145" s="9" t="s">
        <v>36</v>
      </c>
      <c r="AA145" s="9" t="s">
        <v>36</v>
      </c>
      <c r="AB145" s="9" t="s">
        <v>36</v>
      </c>
      <c r="AC145" s="9" t="s">
        <v>2</v>
      </c>
      <c r="AD145" s="9" t="s">
        <v>36</v>
      </c>
      <c r="AE145" s="9" t="s">
        <v>36</v>
      </c>
      <c r="AF145" s="9" t="s">
        <v>2</v>
      </c>
      <c r="AG145" s="9" t="s">
        <v>36</v>
      </c>
      <c r="AH145" s="9" t="s">
        <v>36</v>
      </c>
      <c r="AI145" s="9" t="s">
        <v>2</v>
      </c>
      <c r="AJ145" s="9" t="s">
        <v>36</v>
      </c>
      <c r="AK145" s="9" t="s">
        <v>36</v>
      </c>
      <c r="AL145" s="9" t="s">
        <v>36</v>
      </c>
    </row>
    <row r="146" spans="1:38" x14ac:dyDescent="0.25">
      <c r="A146" s="5" t="s">
        <v>187</v>
      </c>
      <c r="B146" s="6">
        <f t="shared" si="22"/>
        <v>0</v>
      </c>
      <c r="C146" s="6">
        <f t="shared" si="23"/>
        <v>0</v>
      </c>
      <c r="D146" s="6">
        <f t="shared" si="24"/>
        <v>0</v>
      </c>
      <c r="E146" s="6">
        <f t="shared" si="25"/>
        <v>0</v>
      </c>
      <c r="F146" s="6">
        <f t="shared" si="26"/>
        <v>0</v>
      </c>
      <c r="G146" s="6">
        <f t="shared" si="27"/>
        <v>0</v>
      </c>
      <c r="H146" s="6">
        <f t="shared" si="28"/>
        <v>25</v>
      </c>
      <c r="I146" s="7">
        <f t="shared" si="29"/>
        <v>0</v>
      </c>
      <c r="J146" s="8">
        <f t="shared" si="30"/>
        <v>0</v>
      </c>
      <c r="K146" s="5" t="s">
        <v>36</v>
      </c>
      <c r="L146" s="5" t="s">
        <v>36</v>
      </c>
      <c r="M146" s="4" t="s">
        <v>458</v>
      </c>
      <c r="N146" s="34" t="s">
        <v>36</v>
      </c>
      <c r="O146" s="9" t="s">
        <v>36</v>
      </c>
      <c r="P146" s="9" t="s">
        <v>36</v>
      </c>
      <c r="Q146" s="9" t="s">
        <v>36</v>
      </c>
      <c r="R146" s="9" t="s">
        <v>36</v>
      </c>
      <c r="S146" s="9" t="s">
        <v>36</v>
      </c>
      <c r="T146" s="9" t="s">
        <v>36</v>
      </c>
      <c r="U146" s="9" t="s">
        <v>36</v>
      </c>
      <c r="V146" s="9" t="s">
        <v>36</v>
      </c>
      <c r="W146" s="9" t="s">
        <v>36</v>
      </c>
      <c r="X146" s="9" t="s">
        <v>36</v>
      </c>
      <c r="Y146" s="9" t="s">
        <v>36</v>
      </c>
      <c r="Z146" s="9" t="s">
        <v>36</v>
      </c>
      <c r="AA146" s="9" t="s">
        <v>36</v>
      </c>
      <c r="AB146" s="9" t="s">
        <v>36</v>
      </c>
      <c r="AC146" s="9" t="s">
        <v>36</v>
      </c>
      <c r="AD146" s="9" t="s">
        <v>36</v>
      </c>
      <c r="AE146" s="9" t="s">
        <v>36</v>
      </c>
      <c r="AF146" s="9" t="s">
        <v>36</v>
      </c>
      <c r="AG146" s="9" t="s">
        <v>36</v>
      </c>
      <c r="AH146" s="9" t="s">
        <v>36</v>
      </c>
      <c r="AI146" s="9" t="s">
        <v>36</v>
      </c>
      <c r="AJ146" s="9" t="s">
        <v>36</v>
      </c>
      <c r="AK146" s="9" t="s">
        <v>36</v>
      </c>
      <c r="AL146" s="9" t="s">
        <v>36</v>
      </c>
    </row>
    <row r="147" spans="1:38" x14ac:dyDescent="0.25">
      <c r="A147" s="5" t="s">
        <v>188</v>
      </c>
      <c r="B147" s="6">
        <f t="shared" si="22"/>
        <v>0</v>
      </c>
      <c r="C147" s="6">
        <f t="shared" si="23"/>
        <v>0</v>
      </c>
      <c r="D147" s="6">
        <f t="shared" si="24"/>
        <v>0</v>
      </c>
      <c r="E147" s="6">
        <f t="shared" si="25"/>
        <v>0</v>
      </c>
      <c r="F147" s="6">
        <f t="shared" si="26"/>
        <v>0</v>
      </c>
      <c r="G147" s="6">
        <f t="shared" si="27"/>
        <v>0</v>
      </c>
      <c r="H147" s="6">
        <f t="shared" si="28"/>
        <v>25</v>
      </c>
      <c r="I147" s="7">
        <f t="shared" si="29"/>
        <v>0</v>
      </c>
      <c r="J147" s="8">
        <f t="shared" si="30"/>
        <v>0</v>
      </c>
      <c r="K147" s="5" t="s">
        <v>36</v>
      </c>
      <c r="L147" s="5" t="s">
        <v>36</v>
      </c>
      <c r="M147" s="4" t="s">
        <v>459</v>
      </c>
      <c r="N147" s="34" t="s">
        <v>36</v>
      </c>
      <c r="O147" s="9" t="s">
        <v>36</v>
      </c>
      <c r="P147" s="9" t="s">
        <v>36</v>
      </c>
      <c r="Q147" s="9" t="s">
        <v>36</v>
      </c>
      <c r="R147" s="9" t="s">
        <v>36</v>
      </c>
      <c r="S147" s="9" t="s">
        <v>36</v>
      </c>
      <c r="T147" s="9" t="s">
        <v>36</v>
      </c>
      <c r="U147" s="9" t="s">
        <v>36</v>
      </c>
      <c r="V147" s="9" t="s">
        <v>36</v>
      </c>
      <c r="W147" s="9" t="s">
        <v>36</v>
      </c>
      <c r="X147" s="9" t="s">
        <v>36</v>
      </c>
      <c r="Y147" s="9" t="s">
        <v>36</v>
      </c>
      <c r="Z147" s="9" t="s">
        <v>36</v>
      </c>
      <c r="AA147" s="9" t="s">
        <v>36</v>
      </c>
      <c r="AB147" s="9" t="s">
        <v>36</v>
      </c>
      <c r="AC147" s="9" t="s">
        <v>36</v>
      </c>
      <c r="AD147" s="9" t="s">
        <v>36</v>
      </c>
      <c r="AE147" s="9" t="s">
        <v>36</v>
      </c>
      <c r="AF147" s="9" t="s">
        <v>36</v>
      </c>
      <c r="AG147" s="9" t="s">
        <v>36</v>
      </c>
      <c r="AH147" s="9" t="s">
        <v>36</v>
      </c>
      <c r="AI147" s="9" t="s">
        <v>36</v>
      </c>
      <c r="AJ147" s="9" t="s">
        <v>36</v>
      </c>
      <c r="AK147" s="9" t="s">
        <v>36</v>
      </c>
      <c r="AL147" s="9" t="s">
        <v>36</v>
      </c>
    </row>
    <row r="148" spans="1:38" x14ac:dyDescent="0.25">
      <c r="A148" s="5" t="s">
        <v>189</v>
      </c>
      <c r="B148" s="6">
        <f t="shared" si="22"/>
        <v>0</v>
      </c>
      <c r="C148" s="6">
        <f t="shared" si="23"/>
        <v>0</v>
      </c>
      <c r="D148" s="6">
        <f t="shared" si="24"/>
        <v>0</v>
      </c>
      <c r="E148" s="6">
        <f t="shared" si="25"/>
        <v>1</v>
      </c>
      <c r="F148" s="6">
        <f t="shared" si="26"/>
        <v>0</v>
      </c>
      <c r="G148" s="6">
        <f t="shared" si="27"/>
        <v>1</v>
      </c>
      <c r="H148" s="6">
        <f t="shared" si="28"/>
        <v>25</v>
      </c>
      <c r="I148" s="7">
        <f t="shared" si="29"/>
        <v>4</v>
      </c>
      <c r="J148" s="8">
        <f t="shared" si="30"/>
        <v>0</v>
      </c>
      <c r="K148" s="5" t="s">
        <v>40</v>
      </c>
      <c r="L148" s="5" t="s">
        <v>40</v>
      </c>
      <c r="M148" s="4" t="s">
        <v>460</v>
      </c>
      <c r="N148" s="34" t="s">
        <v>36</v>
      </c>
      <c r="O148" s="9" t="s">
        <v>36</v>
      </c>
      <c r="P148" s="9" t="s">
        <v>36</v>
      </c>
      <c r="Q148" s="9" t="s">
        <v>36</v>
      </c>
      <c r="R148" s="9" t="s">
        <v>36</v>
      </c>
      <c r="S148" s="9" t="s">
        <v>36</v>
      </c>
      <c r="T148" s="9" t="s">
        <v>36</v>
      </c>
      <c r="U148" s="9" t="s">
        <v>36</v>
      </c>
      <c r="V148" s="9" t="s">
        <v>36</v>
      </c>
      <c r="W148" s="9" t="s">
        <v>36</v>
      </c>
      <c r="X148" s="9" t="s">
        <v>36</v>
      </c>
      <c r="Y148" s="9" t="s">
        <v>36</v>
      </c>
      <c r="Z148" s="9" t="s">
        <v>36</v>
      </c>
      <c r="AA148" s="9" t="s">
        <v>36</v>
      </c>
      <c r="AB148" s="9" t="s">
        <v>36</v>
      </c>
      <c r="AC148" s="9" t="s">
        <v>36</v>
      </c>
      <c r="AD148" s="9" t="s">
        <v>36</v>
      </c>
      <c r="AE148" s="9" t="s">
        <v>36</v>
      </c>
      <c r="AF148" s="9" t="s">
        <v>36</v>
      </c>
      <c r="AG148" s="9" t="s">
        <v>36</v>
      </c>
      <c r="AH148" s="9" t="s">
        <v>36</v>
      </c>
      <c r="AI148" s="9" t="s">
        <v>41</v>
      </c>
      <c r="AJ148" s="9" t="s">
        <v>36</v>
      </c>
      <c r="AK148" s="9" t="s">
        <v>36</v>
      </c>
      <c r="AL148" s="9" t="s">
        <v>36</v>
      </c>
    </row>
    <row r="149" spans="1:38" x14ac:dyDescent="0.25">
      <c r="A149" s="5" t="s">
        <v>190</v>
      </c>
      <c r="B149" s="6">
        <f t="shared" si="22"/>
        <v>0</v>
      </c>
      <c r="C149" s="6">
        <f t="shared" si="23"/>
        <v>0</v>
      </c>
      <c r="D149" s="6">
        <f t="shared" si="24"/>
        <v>0</v>
      </c>
      <c r="E149" s="6">
        <f t="shared" si="25"/>
        <v>0</v>
      </c>
      <c r="F149" s="6">
        <f t="shared" si="26"/>
        <v>0</v>
      </c>
      <c r="G149" s="6">
        <f t="shared" si="27"/>
        <v>0</v>
      </c>
      <c r="H149" s="6">
        <f t="shared" si="28"/>
        <v>25</v>
      </c>
      <c r="I149" s="7">
        <f t="shared" si="29"/>
        <v>0</v>
      </c>
      <c r="J149" s="8">
        <f t="shared" si="30"/>
        <v>0</v>
      </c>
      <c r="K149" s="5" t="s">
        <v>36</v>
      </c>
      <c r="L149" s="5" t="s">
        <v>36</v>
      </c>
      <c r="M149" s="4" t="s">
        <v>461</v>
      </c>
      <c r="N149" s="34" t="s">
        <v>36</v>
      </c>
      <c r="O149" s="9" t="s">
        <v>36</v>
      </c>
      <c r="P149" s="9" t="s">
        <v>36</v>
      </c>
      <c r="Q149" s="9" t="s">
        <v>36</v>
      </c>
      <c r="R149" s="9" t="s">
        <v>36</v>
      </c>
      <c r="S149" s="9" t="s">
        <v>36</v>
      </c>
      <c r="T149" s="9" t="s">
        <v>36</v>
      </c>
      <c r="U149" s="9" t="s">
        <v>36</v>
      </c>
      <c r="V149" s="9" t="s">
        <v>36</v>
      </c>
      <c r="W149" s="9" t="s">
        <v>36</v>
      </c>
      <c r="X149" s="9" t="s">
        <v>36</v>
      </c>
      <c r="Y149" s="9" t="s">
        <v>36</v>
      </c>
      <c r="Z149" s="9" t="s">
        <v>36</v>
      </c>
      <c r="AA149" s="9" t="s">
        <v>36</v>
      </c>
      <c r="AB149" s="9" t="s">
        <v>36</v>
      </c>
      <c r="AC149" s="9" t="s">
        <v>36</v>
      </c>
      <c r="AD149" s="9" t="s">
        <v>36</v>
      </c>
      <c r="AE149" s="9" t="s">
        <v>36</v>
      </c>
      <c r="AF149" s="9" t="s">
        <v>36</v>
      </c>
      <c r="AG149" s="9" t="s">
        <v>36</v>
      </c>
      <c r="AH149" s="9" t="s">
        <v>36</v>
      </c>
      <c r="AI149" s="9" t="s">
        <v>36</v>
      </c>
      <c r="AJ149" s="9" t="s">
        <v>36</v>
      </c>
      <c r="AK149" s="9" t="s">
        <v>36</v>
      </c>
      <c r="AL149" s="9" t="s">
        <v>36</v>
      </c>
    </row>
    <row r="150" spans="1:38" x14ac:dyDescent="0.25">
      <c r="A150" s="5" t="s">
        <v>191</v>
      </c>
      <c r="B150" s="6">
        <f t="shared" si="22"/>
        <v>0</v>
      </c>
      <c r="C150" s="6">
        <f t="shared" si="23"/>
        <v>1</v>
      </c>
      <c r="D150" s="6">
        <f t="shared" si="24"/>
        <v>0</v>
      </c>
      <c r="E150" s="6">
        <f t="shared" si="25"/>
        <v>0</v>
      </c>
      <c r="F150" s="6">
        <f t="shared" si="26"/>
        <v>0</v>
      </c>
      <c r="G150" s="6">
        <f t="shared" si="27"/>
        <v>1</v>
      </c>
      <c r="H150" s="6">
        <f t="shared" si="28"/>
        <v>25</v>
      </c>
      <c r="I150" s="7">
        <f t="shared" si="29"/>
        <v>4</v>
      </c>
      <c r="J150" s="8">
        <f t="shared" si="30"/>
        <v>0</v>
      </c>
      <c r="K150" s="5" t="s">
        <v>40</v>
      </c>
      <c r="L150" s="5" t="s">
        <v>40</v>
      </c>
      <c r="M150" s="4" t="s">
        <v>462</v>
      </c>
      <c r="N150" s="34" t="s">
        <v>36</v>
      </c>
      <c r="O150" s="9" t="s">
        <v>36</v>
      </c>
      <c r="P150" s="9" t="s">
        <v>36</v>
      </c>
      <c r="Q150" s="9" t="s">
        <v>36</v>
      </c>
      <c r="R150" s="9" t="s">
        <v>36</v>
      </c>
      <c r="S150" s="9" t="s">
        <v>36</v>
      </c>
      <c r="T150" s="9" t="s">
        <v>36</v>
      </c>
      <c r="U150" s="9" t="s">
        <v>36</v>
      </c>
      <c r="V150" s="9" t="s">
        <v>36</v>
      </c>
      <c r="W150" s="9" t="s">
        <v>36</v>
      </c>
      <c r="X150" s="9" t="s">
        <v>36</v>
      </c>
      <c r="Y150" s="9" t="s">
        <v>36</v>
      </c>
      <c r="Z150" s="9" t="s">
        <v>36</v>
      </c>
      <c r="AA150" s="9" t="s">
        <v>36</v>
      </c>
      <c r="AB150" s="9" t="s">
        <v>36</v>
      </c>
      <c r="AC150" s="9" t="s">
        <v>36</v>
      </c>
      <c r="AD150" s="9" t="s">
        <v>2</v>
      </c>
      <c r="AE150" s="9" t="s">
        <v>36</v>
      </c>
      <c r="AF150" s="9" t="s">
        <v>36</v>
      </c>
      <c r="AG150" s="9" t="s">
        <v>36</v>
      </c>
      <c r="AH150" s="9" t="s">
        <v>36</v>
      </c>
      <c r="AI150" s="9" t="s">
        <v>36</v>
      </c>
      <c r="AJ150" s="9" t="s">
        <v>36</v>
      </c>
      <c r="AK150" s="9" t="s">
        <v>36</v>
      </c>
      <c r="AL150" s="9" t="s">
        <v>36</v>
      </c>
    </row>
    <row r="151" spans="1:38" x14ac:dyDescent="0.25">
      <c r="A151" s="5" t="s">
        <v>192</v>
      </c>
      <c r="B151" s="6">
        <f t="shared" si="22"/>
        <v>0</v>
      </c>
      <c r="C151" s="6">
        <f t="shared" si="23"/>
        <v>0</v>
      </c>
      <c r="D151" s="6">
        <f t="shared" si="24"/>
        <v>0</v>
      </c>
      <c r="E151" s="6">
        <f t="shared" si="25"/>
        <v>0</v>
      </c>
      <c r="F151" s="6">
        <f t="shared" si="26"/>
        <v>0</v>
      </c>
      <c r="G151" s="6">
        <f t="shared" si="27"/>
        <v>0</v>
      </c>
      <c r="H151" s="6">
        <f t="shared" si="28"/>
        <v>25</v>
      </c>
      <c r="I151" s="7">
        <f t="shared" si="29"/>
        <v>0</v>
      </c>
      <c r="J151" s="8">
        <f t="shared" si="30"/>
        <v>0</v>
      </c>
      <c r="K151" s="5" t="s">
        <v>36</v>
      </c>
      <c r="L151" s="5" t="s">
        <v>36</v>
      </c>
      <c r="M151" s="4" t="s">
        <v>463</v>
      </c>
      <c r="N151" s="34" t="s">
        <v>36</v>
      </c>
      <c r="O151" s="9" t="s">
        <v>36</v>
      </c>
      <c r="P151" s="9" t="s">
        <v>36</v>
      </c>
      <c r="Q151" s="9" t="s">
        <v>36</v>
      </c>
      <c r="R151" s="9" t="s">
        <v>36</v>
      </c>
      <c r="S151" s="9" t="s">
        <v>36</v>
      </c>
      <c r="T151" s="9" t="s">
        <v>36</v>
      </c>
      <c r="U151" s="9" t="s">
        <v>36</v>
      </c>
      <c r="V151" s="9" t="s">
        <v>36</v>
      </c>
      <c r="W151" s="9" t="s">
        <v>36</v>
      </c>
      <c r="X151" s="9" t="s">
        <v>36</v>
      </c>
      <c r="Y151" s="9" t="s">
        <v>36</v>
      </c>
      <c r="Z151" s="9" t="s">
        <v>36</v>
      </c>
      <c r="AA151" s="9" t="s">
        <v>36</v>
      </c>
      <c r="AB151" s="9" t="s">
        <v>36</v>
      </c>
      <c r="AC151" s="9" t="s">
        <v>36</v>
      </c>
      <c r="AD151" s="9" t="s">
        <v>36</v>
      </c>
      <c r="AE151" s="9" t="s">
        <v>36</v>
      </c>
      <c r="AF151" s="9" t="s">
        <v>36</v>
      </c>
      <c r="AG151" s="9" t="s">
        <v>36</v>
      </c>
      <c r="AH151" s="9" t="s">
        <v>36</v>
      </c>
      <c r="AI151" s="9" t="s">
        <v>36</v>
      </c>
      <c r="AJ151" s="9" t="s">
        <v>36</v>
      </c>
      <c r="AK151" s="9" t="s">
        <v>36</v>
      </c>
      <c r="AL151" s="9" t="s">
        <v>36</v>
      </c>
    </row>
    <row r="152" spans="1:38" x14ac:dyDescent="0.25">
      <c r="A152" s="5" t="s">
        <v>193</v>
      </c>
      <c r="B152" s="6">
        <f t="shared" si="22"/>
        <v>6</v>
      </c>
      <c r="C152" s="6">
        <f t="shared" si="23"/>
        <v>0</v>
      </c>
      <c r="D152" s="6">
        <f t="shared" si="24"/>
        <v>0</v>
      </c>
      <c r="E152" s="6">
        <f t="shared" si="25"/>
        <v>0</v>
      </c>
      <c r="F152" s="6">
        <f t="shared" si="26"/>
        <v>0</v>
      </c>
      <c r="G152" s="6">
        <f t="shared" si="27"/>
        <v>6</v>
      </c>
      <c r="H152" s="6">
        <f t="shared" si="28"/>
        <v>25</v>
      </c>
      <c r="I152" s="7">
        <f t="shared" si="29"/>
        <v>24</v>
      </c>
      <c r="J152" s="8">
        <f t="shared" si="30"/>
        <v>24</v>
      </c>
      <c r="K152" s="5">
        <f t="shared" si="31"/>
        <v>36.5</v>
      </c>
      <c r="L152" s="5">
        <f t="shared" si="32"/>
        <v>61</v>
      </c>
      <c r="M152" s="4" t="s">
        <v>464</v>
      </c>
      <c r="N152" s="34" t="s">
        <v>119</v>
      </c>
      <c r="O152" s="9" t="s">
        <v>36</v>
      </c>
      <c r="P152" s="9">
        <v>19</v>
      </c>
      <c r="Q152" s="9">
        <v>60</v>
      </c>
      <c r="R152" s="9" t="s">
        <v>36</v>
      </c>
      <c r="S152" s="9">
        <v>21</v>
      </c>
      <c r="T152" s="9" t="s">
        <v>36</v>
      </c>
      <c r="U152" s="9" t="s">
        <v>36</v>
      </c>
      <c r="V152" s="9" t="s">
        <v>36</v>
      </c>
      <c r="W152" s="9" t="s">
        <v>36</v>
      </c>
      <c r="X152" s="9" t="s">
        <v>36</v>
      </c>
      <c r="Y152" s="9" t="s">
        <v>36</v>
      </c>
      <c r="Z152" s="9" t="s">
        <v>119</v>
      </c>
      <c r="AA152" s="9" t="s">
        <v>36</v>
      </c>
      <c r="AB152" s="9" t="s">
        <v>36</v>
      </c>
      <c r="AC152" s="9">
        <v>6</v>
      </c>
      <c r="AD152" s="9" t="s">
        <v>36</v>
      </c>
      <c r="AE152" s="9" t="s">
        <v>36</v>
      </c>
      <c r="AF152" s="9" t="s">
        <v>36</v>
      </c>
      <c r="AG152" s="9" t="s">
        <v>36</v>
      </c>
      <c r="AH152" s="9" t="s">
        <v>36</v>
      </c>
      <c r="AI152" s="9">
        <v>61</v>
      </c>
      <c r="AJ152" s="9">
        <v>52</v>
      </c>
      <c r="AK152" s="9" t="s">
        <v>36</v>
      </c>
      <c r="AL152" s="9" t="s">
        <v>36</v>
      </c>
    </row>
    <row r="153" spans="1:38" x14ac:dyDescent="0.25">
      <c r="A153" s="5" t="s">
        <v>194</v>
      </c>
      <c r="B153" s="6">
        <f t="shared" si="22"/>
        <v>0</v>
      </c>
      <c r="C153" s="6">
        <f t="shared" si="23"/>
        <v>0</v>
      </c>
      <c r="D153" s="6">
        <f t="shared" si="24"/>
        <v>0</v>
      </c>
      <c r="E153" s="6">
        <f t="shared" si="25"/>
        <v>0</v>
      </c>
      <c r="F153" s="6">
        <f t="shared" si="26"/>
        <v>0</v>
      </c>
      <c r="G153" s="6">
        <f t="shared" si="27"/>
        <v>0</v>
      </c>
      <c r="H153" s="6">
        <f t="shared" si="28"/>
        <v>25</v>
      </c>
      <c r="I153" s="7">
        <f t="shared" si="29"/>
        <v>0</v>
      </c>
      <c r="J153" s="8">
        <f t="shared" si="30"/>
        <v>0</v>
      </c>
      <c r="K153" s="5" t="s">
        <v>36</v>
      </c>
      <c r="L153" s="5" t="s">
        <v>36</v>
      </c>
      <c r="M153" s="4" t="s">
        <v>465</v>
      </c>
      <c r="N153" s="34" t="s">
        <v>36</v>
      </c>
      <c r="O153" s="9" t="s">
        <v>36</v>
      </c>
      <c r="P153" s="9" t="s">
        <v>36</v>
      </c>
      <c r="Q153" s="9" t="s">
        <v>36</v>
      </c>
      <c r="R153" s="9" t="s">
        <v>36</v>
      </c>
      <c r="S153" s="9" t="s">
        <v>36</v>
      </c>
      <c r="T153" s="9" t="s">
        <v>36</v>
      </c>
      <c r="U153" s="9" t="s">
        <v>36</v>
      </c>
      <c r="V153" s="9" t="s">
        <v>36</v>
      </c>
      <c r="W153" s="9" t="s">
        <v>36</v>
      </c>
      <c r="X153" s="9" t="s">
        <v>36</v>
      </c>
      <c r="Y153" s="9" t="s">
        <v>36</v>
      </c>
      <c r="Z153" s="9" t="s">
        <v>36</v>
      </c>
      <c r="AA153" s="9" t="s">
        <v>36</v>
      </c>
      <c r="AB153" s="9" t="s">
        <v>36</v>
      </c>
      <c r="AC153" s="9" t="s">
        <v>36</v>
      </c>
      <c r="AD153" s="9" t="s">
        <v>36</v>
      </c>
      <c r="AE153" s="9" t="s">
        <v>36</v>
      </c>
      <c r="AF153" s="9" t="s">
        <v>36</v>
      </c>
      <c r="AG153" s="9" t="s">
        <v>36</v>
      </c>
      <c r="AH153" s="9" t="s">
        <v>36</v>
      </c>
      <c r="AI153" s="9" t="s">
        <v>36</v>
      </c>
      <c r="AJ153" s="9" t="s">
        <v>36</v>
      </c>
      <c r="AK153" s="9" t="s">
        <v>36</v>
      </c>
      <c r="AL153" s="9" t="s">
        <v>36</v>
      </c>
    </row>
    <row r="154" spans="1:38" x14ac:dyDescent="0.25">
      <c r="A154" s="5" t="s">
        <v>195</v>
      </c>
      <c r="B154" s="6">
        <f t="shared" si="22"/>
        <v>0</v>
      </c>
      <c r="C154" s="6">
        <f t="shared" si="23"/>
        <v>0</v>
      </c>
      <c r="D154" s="6">
        <f t="shared" si="24"/>
        <v>0</v>
      </c>
      <c r="E154" s="6">
        <f t="shared" si="25"/>
        <v>0</v>
      </c>
      <c r="F154" s="6">
        <f t="shared" si="26"/>
        <v>0</v>
      </c>
      <c r="G154" s="6">
        <f t="shared" si="27"/>
        <v>0</v>
      </c>
      <c r="H154" s="6">
        <f t="shared" si="28"/>
        <v>25</v>
      </c>
      <c r="I154" s="7">
        <f t="shared" si="29"/>
        <v>0</v>
      </c>
      <c r="J154" s="8">
        <f t="shared" si="30"/>
        <v>0</v>
      </c>
      <c r="K154" s="5" t="s">
        <v>36</v>
      </c>
      <c r="L154" s="5" t="s">
        <v>36</v>
      </c>
      <c r="M154" s="4" t="s">
        <v>466</v>
      </c>
      <c r="N154" s="34" t="s">
        <v>36</v>
      </c>
      <c r="O154" s="9" t="s">
        <v>36</v>
      </c>
      <c r="P154" s="9" t="s">
        <v>36</v>
      </c>
      <c r="Q154" s="9" t="s">
        <v>36</v>
      </c>
      <c r="R154" s="9" t="s">
        <v>36</v>
      </c>
      <c r="S154" s="9" t="s">
        <v>36</v>
      </c>
      <c r="T154" s="9" t="s">
        <v>36</v>
      </c>
      <c r="U154" s="9" t="s">
        <v>36</v>
      </c>
      <c r="V154" s="9" t="s">
        <v>36</v>
      </c>
      <c r="W154" s="9" t="s">
        <v>36</v>
      </c>
      <c r="X154" s="9" t="s">
        <v>36</v>
      </c>
      <c r="Y154" s="9" t="s">
        <v>36</v>
      </c>
      <c r="Z154" s="9" t="s">
        <v>36</v>
      </c>
      <c r="AA154" s="9" t="s">
        <v>36</v>
      </c>
      <c r="AB154" s="9" t="s">
        <v>36</v>
      </c>
      <c r="AC154" s="9" t="s">
        <v>36</v>
      </c>
      <c r="AD154" s="9" t="s">
        <v>36</v>
      </c>
      <c r="AE154" s="9" t="s">
        <v>36</v>
      </c>
      <c r="AF154" s="9" t="s">
        <v>36</v>
      </c>
      <c r="AG154" s="9" t="s">
        <v>36</v>
      </c>
      <c r="AH154" s="9" t="s">
        <v>36</v>
      </c>
      <c r="AI154" s="9" t="s">
        <v>36</v>
      </c>
      <c r="AJ154" s="9" t="s">
        <v>36</v>
      </c>
      <c r="AK154" s="9" t="s">
        <v>36</v>
      </c>
      <c r="AL154" s="9" t="s">
        <v>36</v>
      </c>
    </row>
    <row r="155" spans="1:38" x14ac:dyDescent="0.25">
      <c r="A155" s="5" t="s">
        <v>196</v>
      </c>
      <c r="B155" s="6">
        <f t="shared" si="22"/>
        <v>1</v>
      </c>
      <c r="C155" s="6">
        <f t="shared" si="23"/>
        <v>7</v>
      </c>
      <c r="D155" s="6">
        <f t="shared" si="24"/>
        <v>0</v>
      </c>
      <c r="E155" s="6">
        <f t="shared" si="25"/>
        <v>0</v>
      </c>
      <c r="F155" s="6">
        <f t="shared" si="26"/>
        <v>0</v>
      </c>
      <c r="G155" s="6">
        <f t="shared" si="27"/>
        <v>8</v>
      </c>
      <c r="H155" s="6">
        <f t="shared" si="28"/>
        <v>25</v>
      </c>
      <c r="I155" s="7">
        <f t="shared" si="29"/>
        <v>32</v>
      </c>
      <c r="J155" s="8">
        <f t="shared" si="30"/>
        <v>4</v>
      </c>
      <c r="K155" s="5">
        <f t="shared" si="31"/>
        <v>32</v>
      </c>
      <c r="L155" s="5">
        <f t="shared" si="32"/>
        <v>32</v>
      </c>
      <c r="M155" s="4" t="s">
        <v>467</v>
      </c>
      <c r="N155" s="34" t="s">
        <v>119</v>
      </c>
      <c r="O155" s="9">
        <v>32</v>
      </c>
      <c r="P155" s="9" t="s">
        <v>119</v>
      </c>
      <c r="Q155" s="9" t="s">
        <v>2</v>
      </c>
      <c r="R155" s="9" t="s">
        <v>36</v>
      </c>
      <c r="S155" s="9" t="s">
        <v>36</v>
      </c>
      <c r="T155" s="9" t="s">
        <v>36</v>
      </c>
      <c r="U155" s="9" t="s">
        <v>36</v>
      </c>
      <c r="V155" s="9" t="s">
        <v>36</v>
      </c>
      <c r="W155" s="9" t="s">
        <v>36</v>
      </c>
      <c r="X155" s="9" t="s">
        <v>36</v>
      </c>
      <c r="Y155" s="9" t="s">
        <v>36</v>
      </c>
      <c r="Z155" s="9" t="s">
        <v>36</v>
      </c>
      <c r="AA155" s="9" t="s">
        <v>36</v>
      </c>
      <c r="AB155" s="9" t="s">
        <v>2</v>
      </c>
      <c r="AC155" s="9" t="s">
        <v>2</v>
      </c>
      <c r="AD155" s="9" t="s">
        <v>36</v>
      </c>
      <c r="AE155" s="9" t="s">
        <v>119</v>
      </c>
      <c r="AF155" s="9" t="s">
        <v>119</v>
      </c>
      <c r="AG155" s="9" t="s">
        <v>2</v>
      </c>
      <c r="AH155" s="9" t="s">
        <v>2</v>
      </c>
      <c r="AI155" s="9" t="s">
        <v>2</v>
      </c>
      <c r="AJ155" s="9" t="s">
        <v>36</v>
      </c>
      <c r="AK155" s="9" t="s">
        <v>36</v>
      </c>
      <c r="AL155" s="9" t="s">
        <v>2</v>
      </c>
    </row>
    <row r="156" spans="1:38" x14ac:dyDescent="0.25">
      <c r="A156" s="5" t="s">
        <v>197</v>
      </c>
      <c r="B156" s="6">
        <f t="shared" si="22"/>
        <v>0</v>
      </c>
      <c r="C156" s="6">
        <f t="shared" si="23"/>
        <v>0</v>
      </c>
      <c r="D156" s="6">
        <f t="shared" si="24"/>
        <v>0</v>
      </c>
      <c r="E156" s="6">
        <f t="shared" si="25"/>
        <v>1</v>
      </c>
      <c r="F156" s="6">
        <f t="shared" si="26"/>
        <v>0</v>
      </c>
      <c r="G156" s="6">
        <f t="shared" si="27"/>
        <v>1</v>
      </c>
      <c r="H156" s="6">
        <f t="shared" si="28"/>
        <v>25</v>
      </c>
      <c r="I156" s="7">
        <f t="shared" si="29"/>
        <v>4</v>
      </c>
      <c r="J156" s="8">
        <f t="shared" si="30"/>
        <v>0</v>
      </c>
      <c r="K156" s="5" t="s">
        <v>40</v>
      </c>
      <c r="L156" s="5" t="s">
        <v>40</v>
      </c>
      <c r="M156" s="4" t="s">
        <v>468</v>
      </c>
      <c r="N156" s="34" t="s">
        <v>36</v>
      </c>
      <c r="O156" s="9" t="s">
        <v>36</v>
      </c>
      <c r="P156" s="9" t="s">
        <v>36</v>
      </c>
      <c r="Q156" s="9" t="s">
        <v>36</v>
      </c>
      <c r="R156" s="9" t="s">
        <v>36</v>
      </c>
      <c r="S156" s="9" t="s">
        <v>36</v>
      </c>
      <c r="T156" s="9" t="s">
        <v>36</v>
      </c>
      <c r="U156" s="9" t="s">
        <v>36</v>
      </c>
      <c r="V156" s="9" t="s">
        <v>36</v>
      </c>
      <c r="W156" s="9" t="s">
        <v>36</v>
      </c>
      <c r="X156" s="9" t="s">
        <v>36</v>
      </c>
      <c r="Y156" s="9" t="s">
        <v>36</v>
      </c>
      <c r="Z156" s="9" t="s">
        <v>36</v>
      </c>
      <c r="AA156" s="9" t="s">
        <v>36</v>
      </c>
      <c r="AB156" s="9" t="s">
        <v>36</v>
      </c>
      <c r="AC156" s="9" t="s">
        <v>36</v>
      </c>
      <c r="AD156" s="9" t="s">
        <v>36</v>
      </c>
      <c r="AE156" s="9" t="s">
        <v>36</v>
      </c>
      <c r="AF156" s="9" t="s">
        <v>36</v>
      </c>
      <c r="AG156" s="9" t="s">
        <v>36</v>
      </c>
      <c r="AH156" s="9" t="s">
        <v>36</v>
      </c>
      <c r="AI156" s="9" t="s">
        <v>36</v>
      </c>
      <c r="AJ156" s="9" t="s">
        <v>41</v>
      </c>
      <c r="AK156" s="9" t="s">
        <v>36</v>
      </c>
      <c r="AL156" s="9" t="s">
        <v>36</v>
      </c>
    </row>
    <row r="157" spans="1:38" x14ac:dyDescent="0.25">
      <c r="A157" s="5" t="s">
        <v>198</v>
      </c>
      <c r="B157" s="6">
        <f t="shared" si="22"/>
        <v>0</v>
      </c>
      <c r="C157" s="6">
        <f t="shared" si="23"/>
        <v>0</v>
      </c>
      <c r="D157" s="6">
        <f t="shared" si="24"/>
        <v>0</v>
      </c>
      <c r="E157" s="6">
        <f t="shared" si="25"/>
        <v>0</v>
      </c>
      <c r="F157" s="6">
        <f t="shared" si="26"/>
        <v>0</v>
      </c>
      <c r="G157" s="6">
        <f t="shared" si="27"/>
        <v>0</v>
      </c>
      <c r="H157" s="6">
        <f t="shared" si="28"/>
        <v>25</v>
      </c>
      <c r="I157" s="7">
        <f t="shared" si="29"/>
        <v>0</v>
      </c>
      <c r="J157" s="8">
        <f t="shared" si="30"/>
        <v>0</v>
      </c>
      <c r="K157" s="5" t="s">
        <v>36</v>
      </c>
      <c r="L157" s="5" t="s">
        <v>36</v>
      </c>
      <c r="M157" s="4" t="s">
        <v>469</v>
      </c>
      <c r="N157" s="34" t="s">
        <v>36</v>
      </c>
      <c r="O157" s="9" t="s">
        <v>36</v>
      </c>
      <c r="P157" s="9" t="s">
        <v>36</v>
      </c>
      <c r="Q157" s="9" t="s">
        <v>36</v>
      </c>
      <c r="R157" s="9" t="s">
        <v>36</v>
      </c>
      <c r="S157" s="9" t="s">
        <v>36</v>
      </c>
      <c r="T157" s="9" t="s">
        <v>36</v>
      </c>
      <c r="U157" s="9" t="s">
        <v>36</v>
      </c>
      <c r="V157" s="9" t="s">
        <v>36</v>
      </c>
      <c r="W157" s="9" t="s">
        <v>36</v>
      </c>
      <c r="X157" s="9" t="s">
        <v>36</v>
      </c>
      <c r="Y157" s="9" t="s">
        <v>36</v>
      </c>
      <c r="Z157" s="9" t="s">
        <v>36</v>
      </c>
      <c r="AA157" s="9" t="s">
        <v>36</v>
      </c>
      <c r="AB157" s="9" t="s">
        <v>36</v>
      </c>
      <c r="AC157" s="9" t="s">
        <v>36</v>
      </c>
      <c r="AD157" s="9" t="s">
        <v>36</v>
      </c>
      <c r="AE157" s="9" t="s">
        <v>36</v>
      </c>
      <c r="AF157" s="9" t="s">
        <v>36</v>
      </c>
      <c r="AG157" s="9" t="s">
        <v>36</v>
      </c>
      <c r="AH157" s="9" t="s">
        <v>36</v>
      </c>
      <c r="AI157" s="9" t="s">
        <v>36</v>
      </c>
      <c r="AJ157" s="9" t="s">
        <v>36</v>
      </c>
      <c r="AK157" s="9" t="s">
        <v>36</v>
      </c>
      <c r="AL157" s="9" t="s">
        <v>36</v>
      </c>
    </row>
    <row r="158" spans="1:38" x14ac:dyDescent="0.25">
      <c r="A158" s="5" t="s">
        <v>199</v>
      </c>
      <c r="B158" s="6">
        <f t="shared" si="22"/>
        <v>0</v>
      </c>
      <c r="C158" s="6">
        <f t="shared" si="23"/>
        <v>2</v>
      </c>
      <c r="D158" s="6">
        <f t="shared" si="24"/>
        <v>0</v>
      </c>
      <c r="E158" s="6">
        <f t="shared" si="25"/>
        <v>0</v>
      </c>
      <c r="F158" s="6">
        <f t="shared" si="26"/>
        <v>0</v>
      </c>
      <c r="G158" s="6">
        <f t="shared" si="27"/>
        <v>2</v>
      </c>
      <c r="H158" s="6">
        <f t="shared" si="28"/>
        <v>25</v>
      </c>
      <c r="I158" s="7">
        <f t="shared" si="29"/>
        <v>8</v>
      </c>
      <c r="J158" s="8">
        <f t="shared" si="30"/>
        <v>0</v>
      </c>
      <c r="K158" s="5" t="s">
        <v>40</v>
      </c>
      <c r="L158" s="5" t="s">
        <v>40</v>
      </c>
      <c r="M158" s="4" t="s">
        <v>470</v>
      </c>
      <c r="N158" s="34" t="s">
        <v>36</v>
      </c>
      <c r="O158" s="9" t="s">
        <v>36</v>
      </c>
      <c r="P158" s="9" t="s">
        <v>36</v>
      </c>
      <c r="Q158" s="9" t="s">
        <v>36</v>
      </c>
      <c r="R158" s="9" t="s">
        <v>36</v>
      </c>
      <c r="S158" s="9" t="s">
        <v>36</v>
      </c>
      <c r="T158" s="9" t="s">
        <v>36</v>
      </c>
      <c r="U158" s="9" t="s">
        <v>36</v>
      </c>
      <c r="V158" s="9" t="s">
        <v>36</v>
      </c>
      <c r="W158" s="9" t="s">
        <v>36</v>
      </c>
      <c r="X158" s="9" t="s">
        <v>36</v>
      </c>
      <c r="Y158" s="9" t="s">
        <v>36</v>
      </c>
      <c r="Z158" s="9" t="s">
        <v>36</v>
      </c>
      <c r="AA158" s="9" t="s">
        <v>36</v>
      </c>
      <c r="AB158" s="9" t="s">
        <v>36</v>
      </c>
      <c r="AC158" s="9" t="s">
        <v>36</v>
      </c>
      <c r="AD158" s="9" t="s">
        <v>36</v>
      </c>
      <c r="AE158" s="9" t="s">
        <v>36</v>
      </c>
      <c r="AF158" s="9" t="s">
        <v>36</v>
      </c>
      <c r="AG158" s="9" t="s">
        <v>36</v>
      </c>
      <c r="AH158" s="9" t="s">
        <v>2</v>
      </c>
      <c r="AI158" s="9" t="s">
        <v>36</v>
      </c>
      <c r="AJ158" s="9" t="s">
        <v>36</v>
      </c>
      <c r="AK158" s="9" t="s">
        <v>36</v>
      </c>
      <c r="AL158" s="9" t="s">
        <v>2</v>
      </c>
    </row>
    <row r="159" spans="1:38" x14ac:dyDescent="0.25">
      <c r="A159" s="5" t="s">
        <v>200</v>
      </c>
      <c r="B159" s="6">
        <f t="shared" si="22"/>
        <v>3</v>
      </c>
      <c r="C159" s="6">
        <f t="shared" si="23"/>
        <v>5</v>
      </c>
      <c r="D159" s="6">
        <f t="shared" si="24"/>
        <v>0</v>
      </c>
      <c r="E159" s="6">
        <f t="shared" si="25"/>
        <v>0</v>
      </c>
      <c r="F159" s="6">
        <f t="shared" si="26"/>
        <v>0</v>
      </c>
      <c r="G159" s="6">
        <f t="shared" si="27"/>
        <v>8</v>
      </c>
      <c r="H159" s="6">
        <f t="shared" si="28"/>
        <v>25</v>
      </c>
      <c r="I159" s="7">
        <f t="shared" si="29"/>
        <v>32</v>
      </c>
      <c r="J159" s="8">
        <f t="shared" si="30"/>
        <v>12</v>
      </c>
      <c r="K159" s="5">
        <f t="shared" si="31"/>
        <v>95</v>
      </c>
      <c r="L159" s="5">
        <f t="shared" si="32"/>
        <v>100</v>
      </c>
      <c r="M159" s="4" t="s">
        <v>471</v>
      </c>
      <c r="N159" s="34" t="s">
        <v>36</v>
      </c>
      <c r="O159" s="9" t="s">
        <v>36</v>
      </c>
      <c r="P159" s="9" t="s">
        <v>36</v>
      </c>
      <c r="Q159" s="9" t="s">
        <v>2</v>
      </c>
      <c r="R159" s="9" t="s">
        <v>36</v>
      </c>
      <c r="S159" s="9">
        <v>68</v>
      </c>
      <c r="T159" s="9" t="s">
        <v>36</v>
      </c>
      <c r="U159" s="9" t="s">
        <v>36</v>
      </c>
      <c r="V159" s="9" t="s">
        <v>36</v>
      </c>
      <c r="W159" s="9" t="s">
        <v>36</v>
      </c>
      <c r="X159" s="9" t="s">
        <v>36</v>
      </c>
      <c r="Y159" s="9">
        <v>95</v>
      </c>
      <c r="Z159" s="9" t="s">
        <v>2</v>
      </c>
      <c r="AA159" s="9" t="s">
        <v>36</v>
      </c>
      <c r="AB159" s="9" t="s">
        <v>2</v>
      </c>
      <c r="AC159" s="9" t="s">
        <v>36</v>
      </c>
      <c r="AD159" s="9">
        <v>100</v>
      </c>
      <c r="AE159" s="9" t="s">
        <v>36</v>
      </c>
      <c r="AF159" s="9" t="s">
        <v>119</v>
      </c>
      <c r="AG159" s="9" t="s">
        <v>36</v>
      </c>
      <c r="AH159" s="9" t="s">
        <v>36</v>
      </c>
      <c r="AI159" s="9" t="s">
        <v>2</v>
      </c>
      <c r="AJ159" s="9" t="s">
        <v>2</v>
      </c>
      <c r="AK159" s="9" t="s">
        <v>36</v>
      </c>
      <c r="AL159" s="9" t="s">
        <v>36</v>
      </c>
    </row>
    <row r="160" spans="1:38" x14ac:dyDescent="0.25">
      <c r="A160" s="5" t="s">
        <v>201</v>
      </c>
      <c r="B160" s="6">
        <f t="shared" si="22"/>
        <v>0</v>
      </c>
      <c r="C160" s="6">
        <f t="shared" si="23"/>
        <v>6</v>
      </c>
      <c r="D160" s="6">
        <f t="shared" si="24"/>
        <v>0</v>
      </c>
      <c r="E160" s="6">
        <f t="shared" si="25"/>
        <v>0</v>
      </c>
      <c r="F160" s="6">
        <f t="shared" si="26"/>
        <v>0</v>
      </c>
      <c r="G160" s="6">
        <f t="shared" si="27"/>
        <v>6</v>
      </c>
      <c r="H160" s="6">
        <f t="shared" si="28"/>
        <v>25</v>
      </c>
      <c r="I160" s="7">
        <f t="shared" si="29"/>
        <v>24</v>
      </c>
      <c r="J160" s="8">
        <f t="shared" si="30"/>
        <v>0</v>
      </c>
      <c r="K160" s="5" t="s">
        <v>40</v>
      </c>
      <c r="L160" s="5" t="s">
        <v>40</v>
      </c>
      <c r="M160" s="4" t="s">
        <v>472</v>
      </c>
      <c r="N160" s="34" t="s">
        <v>119</v>
      </c>
      <c r="O160" s="9" t="s">
        <v>36</v>
      </c>
      <c r="P160" s="9" t="s">
        <v>2</v>
      </c>
      <c r="Q160" s="9" t="s">
        <v>2</v>
      </c>
      <c r="R160" s="9" t="s">
        <v>36</v>
      </c>
      <c r="S160" s="9" t="s">
        <v>36</v>
      </c>
      <c r="T160" s="9" t="s">
        <v>36</v>
      </c>
      <c r="U160" s="9" t="s">
        <v>36</v>
      </c>
      <c r="V160" s="9" t="s">
        <v>36</v>
      </c>
      <c r="W160" s="9" t="s">
        <v>36</v>
      </c>
      <c r="X160" s="9" t="s">
        <v>2</v>
      </c>
      <c r="Y160" s="9" t="s">
        <v>36</v>
      </c>
      <c r="Z160" s="9" t="s">
        <v>119</v>
      </c>
      <c r="AA160" s="9" t="s">
        <v>36</v>
      </c>
      <c r="AB160" s="9" t="s">
        <v>36</v>
      </c>
      <c r="AC160" s="9" t="s">
        <v>36</v>
      </c>
      <c r="AD160" s="9" t="s">
        <v>2</v>
      </c>
      <c r="AE160" s="9" t="s">
        <v>36</v>
      </c>
      <c r="AF160" s="9" t="s">
        <v>119</v>
      </c>
      <c r="AG160" s="9" t="s">
        <v>36</v>
      </c>
      <c r="AH160" s="9" t="s">
        <v>2</v>
      </c>
      <c r="AI160" s="9" t="s">
        <v>36</v>
      </c>
      <c r="AJ160" s="9" t="s">
        <v>2</v>
      </c>
      <c r="AK160" s="9" t="s">
        <v>36</v>
      </c>
      <c r="AL160" s="9" t="s">
        <v>36</v>
      </c>
    </row>
    <row r="161" spans="1:38" x14ac:dyDescent="0.25">
      <c r="A161" s="5" t="s">
        <v>202</v>
      </c>
      <c r="B161" s="6">
        <f t="shared" si="22"/>
        <v>0</v>
      </c>
      <c r="C161" s="6">
        <f t="shared" si="23"/>
        <v>0</v>
      </c>
      <c r="D161" s="6">
        <f t="shared" si="24"/>
        <v>0</v>
      </c>
      <c r="E161" s="6">
        <f t="shared" si="25"/>
        <v>0</v>
      </c>
      <c r="F161" s="6">
        <f t="shared" si="26"/>
        <v>0</v>
      </c>
      <c r="G161" s="6">
        <f t="shared" si="27"/>
        <v>0</v>
      </c>
      <c r="H161" s="6">
        <f t="shared" si="28"/>
        <v>25</v>
      </c>
      <c r="I161" s="7">
        <f t="shared" si="29"/>
        <v>0</v>
      </c>
      <c r="J161" s="8">
        <f t="shared" si="30"/>
        <v>0</v>
      </c>
      <c r="K161" s="5" t="s">
        <v>36</v>
      </c>
      <c r="L161" s="5" t="s">
        <v>36</v>
      </c>
      <c r="M161" s="4" t="s">
        <v>473</v>
      </c>
      <c r="N161" s="34" t="s">
        <v>36</v>
      </c>
      <c r="O161" s="9" t="s">
        <v>36</v>
      </c>
      <c r="P161" s="9" t="s">
        <v>36</v>
      </c>
      <c r="Q161" s="9" t="s">
        <v>36</v>
      </c>
      <c r="R161" s="9" t="s">
        <v>36</v>
      </c>
      <c r="S161" s="9" t="s">
        <v>36</v>
      </c>
      <c r="T161" s="9" t="s">
        <v>36</v>
      </c>
      <c r="U161" s="9" t="s">
        <v>36</v>
      </c>
      <c r="V161" s="9" t="s">
        <v>36</v>
      </c>
      <c r="W161" s="9" t="s">
        <v>36</v>
      </c>
      <c r="X161" s="9" t="s">
        <v>36</v>
      </c>
      <c r="Y161" s="9" t="s">
        <v>36</v>
      </c>
      <c r="Z161" s="9" t="s">
        <v>36</v>
      </c>
      <c r="AA161" s="9" t="s">
        <v>36</v>
      </c>
      <c r="AB161" s="9" t="s">
        <v>36</v>
      </c>
      <c r="AC161" s="9" t="s">
        <v>36</v>
      </c>
      <c r="AD161" s="9" t="s">
        <v>36</v>
      </c>
      <c r="AE161" s="9" t="s">
        <v>36</v>
      </c>
      <c r="AF161" s="9" t="s">
        <v>36</v>
      </c>
      <c r="AG161" s="9" t="s">
        <v>36</v>
      </c>
      <c r="AH161" s="9" t="s">
        <v>36</v>
      </c>
      <c r="AI161" s="9" t="s">
        <v>36</v>
      </c>
      <c r="AJ161" s="9" t="s">
        <v>36</v>
      </c>
      <c r="AK161" s="9" t="s">
        <v>36</v>
      </c>
      <c r="AL161" s="9" t="s">
        <v>36</v>
      </c>
    </row>
    <row r="162" spans="1:38" x14ac:dyDescent="0.25">
      <c r="A162" s="5" t="s">
        <v>203</v>
      </c>
      <c r="B162" s="6">
        <f t="shared" si="22"/>
        <v>0</v>
      </c>
      <c r="C162" s="6">
        <f t="shared" si="23"/>
        <v>0</v>
      </c>
      <c r="D162" s="6">
        <f t="shared" si="24"/>
        <v>0</v>
      </c>
      <c r="E162" s="6">
        <f t="shared" si="25"/>
        <v>2</v>
      </c>
      <c r="F162" s="6">
        <f t="shared" si="26"/>
        <v>0</v>
      </c>
      <c r="G162" s="6">
        <f t="shared" si="27"/>
        <v>2</v>
      </c>
      <c r="H162" s="6">
        <f t="shared" si="28"/>
        <v>25</v>
      </c>
      <c r="I162" s="7">
        <f t="shared" si="29"/>
        <v>8</v>
      </c>
      <c r="J162" s="8">
        <f t="shared" si="30"/>
        <v>0</v>
      </c>
      <c r="K162" s="5" t="s">
        <v>40</v>
      </c>
      <c r="L162" s="5" t="s">
        <v>40</v>
      </c>
      <c r="M162" s="4" t="s">
        <v>474</v>
      </c>
      <c r="N162" s="34" t="s">
        <v>36</v>
      </c>
      <c r="O162" s="9" t="s">
        <v>36</v>
      </c>
      <c r="P162" s="9" t="s">
        <v>36</v>
      </c>
      <c r="Q162" s="9" t="s">
        <v>36</v>
      </c>
      <c r="R162" s="9" t="s">
        <v>36</v>
      </c>
      <c r="S162" s="9" t="s">
        <v>36</v>
      </c>
      <c r="T162" s="9" t="s">
        <v>36</v>
      </c>
      <c r="U162" s="9" t="s">
        <v>41</v>
      </c>
      <c r="V162" s="9" t="s">
        <v>36</v>
      </c>
      <c r="W162" s="9" t="s">
        <v>36</v>
      </c>
      <c r="X162" s="9" t="s">
        <v>36</v>
      </c>
      <c r="Y162" s="9" t="s">
        <v>36</v>
      </c>
      <c r="Z162" s="9" t="s">
        <v>36</v>
      </c>
      <c r="AA162" s="9" t="s">
        <v>36</v>
      </c>
      <c r="AB162" s="9" t="s">
        <v>36</v>
      </c>
      <c r="AC162" s="9" t="s">
        <v>36</v>
      </c>
      <c r="AD162" s="9" t="s">
        <v>36</v>
      </c>
      <c r="AE162" s="9" t="s">
        <v>36</v>
      </c>
      <c r="AF162" s="9" t="s">
        <v>36</v>
      </c>
      <c r="AG162" s="9" t="s">
        <v>41</v>
      </c>
      <c r="AH162" s="9" t="s">
        <v>36</v>
      </c>
      <c r="AI162" s="9" t="s">
        <v>36</v>
      </c>
      <c r="AJ162" s="9" t="s">
        <v>36</v>
      </c>
      <c r="AK162" s="9" t="s">
        <v>36</v>
      </c>
      <c r="AL162" s="9" t="s">
        <v>36</v>
      </c>
    </row>
    <row r="163" spans="1:38" x14ac:dyDescent="0.25">
      <c r="A163" s="5" t="s">
        <v>204</v>
      </c>
      <c r="B163" s="6">
        <f t="shared" si="22"/>
        <v>0</v>
      </c>
      <c r="C163" s="6">
        <f t="shared" si="23"/>
        <v>1</v>
      </c>
      <c r="D163" s="6">
        <f t="shared" si="24"/>
        <v>0</v>
      </c>
      <c r="E163" s="6">
        <f t="shared" si="25"/>
        <v>0</v>
      </c>
      <c r="F163" s="6">
        <f t="shared" si="26"/>
        <v>0</v>
      </c>
      <c r="G163" s="6">
        <f t="shared" si="27"/>
        <v>1</v>
      </c>
      <c r="H163" s="6">
        <f t="shared" si="28"/>
        <v>25</v>
      </c>
      <c r="I163" s="7">
        <f t="shared" si="29"/>
        <v>4</v>
      </c>
      <c r="J163" s="8">
        <f t="shared" si="30"/>
        <v>0</v>
      </c>
      <c r="K163" s="5" t="s">
        <v>40</v>
      </c>
      <c r="L163" s="5" t="s">
        <v>40</v>
      </c>
      <c r="M163" s="4" t="s">
        <v>475</v>
      </c>
      <c r="N163" s="34" t="s">
        <v>36</v>
      </c>
      <c r="O163" s="9" t="s">
        <v>36</v>
      </c>
      <c r="P163" s="9" t="s">
        <v>36</v>
      </c>
      <c r="Q163" s="9" t="s">
        <v>36</v>
      </c>
      <c r="R163" s="9" t="s">
        <v>36</v>
      </c>
      <c r="S163" s="9" t="s">
        <v>36</v>
      </c>
      <c r="T163" s="9" t="s">
        <v>36</v>
      </c>
      <c r="U163" s="9" t="s">
        <v>36</v>
      </c>
      <c r="V163" s="9" t="s">
        <v>36</v>
      </c>
      <c r="W163" s="9" t="s">
        <v>36</v>
      </c>
      <c r="X163" s="9" t="s">
        <v>36</v>
      </c>
      <c r="Y163" s="9" t="s">
        <v>36</v>
      </c>
      <c r="Z163" s="9" t="s">
        <v>36</v>
      </c>
      <c r="AA163" s="9" t="s">
        <v>36</v>
      </c>
      <c r="AB163" s="9" t="s">
        <v>36</v>
      </c>
      <c r="AC163" s="9" t="s">
        <v>36</v>
      </c>
      <c r="AD163" s="9" t="s">
        <v>36</v>
      </c>
      <c r="AE163" s="9" t="s">
        <v>36</v>
      </c>
      <c r="AF163" s="9" t="s">
        <v>36</v>
      </c>
      <c r="AG163" s="9" t="s">
        <v>36</v>
      </c>
      <c r="AH163" s="9" t="s">
        <v>36</v>
      </c>
      <c r="AI163" s="9" t="s">
        <v>2</v>
      </c>
      <c r="AJ163" s="9" t="s">
        <v>36</v>
      </c>
      <c r="AK163" s="9" t="s">
        <v>36</v>
      </c>
      <c r="AL163" s="9" t="s">
        <v>36</v>
      </c>
    </row>
    <row r="164" spans="1:38" x14ac:dyDescent="0.25">
      <c r="A164" s="5" t="s">
        <v>205</v>
      </c>
      <c r="B164" s="6">
        <f t="shared" si="22"/>
        <v>0</v>
      </c>
      <c r="C164" s="6">
        <f t="shared" si="23"/>
        <v>3</v>
      </c>
      <c r="D164" s="6">
        <f t="shared" si="24"/>
        <v>0</v>
      </c>
      <c r="E164" s="6">
        <f t="shared" si="25"/>
        <v>0</v>
      </c>
      <c r="F164" s="6">
        <f t="shared" si="26"/>
        <v>0</v>
      </c>
      <c r="G164" s="6">
        <f t="shared" si="27"/>
        <v>3</v>
      </c>
      <c r="H164" s="6">
        <f t="shared" si="28"/>
        <v>25</v>
      </c>
      <c r="I164" s="7">
        <f t="shared" si="29"/>
        <v>12</v>
      </c>
      <c r="J164" s="8">
        <f t="shared" si="30"/>
        <v>0</v>
      </c>
      <c r="K164" s="5" t="s">
        <v>40</v>
      </c>
      <c r="L164" s="5" t="s">
        <v>40</v>
      </c>
      <c r="M164" s="4" t="s">
        <v>476</v>
      </c>
      <c r="N164" s="34" t="s">
        <v>36</v>
      </c>
      <c r="O164" s="9" t="s">
        <v>36</v>
      </c>
      <c r="P164" s="9" t="s">
        <v>36</v>
      </c>
      <c r="Q164" s="9" t="s">
        <v>2</v>
      </c>
      <c r="R164" s="9" t="s">
        <v>36</v>
      </c>
      <c r="S164" s="9" t="s">
        <v>2</v>
      </c>
      <c r="T164" s="9" t="s">
        <v>36</v>
      </c>
      <c r="U164" s="9" t="s">
        <v>36</v>
      </c>
      <c r="V164" s="9" t="s">
        <v>36</v>
      </c>
      <c r="W164" s="9" t="s">
        <v>36</v>
      </c>
      <c r="X164" s="9" t="s">
        <v>36</v>
      </c>
      <c r="Y164" s="9" t="s">
        <v>36</v>
      </c>
      <c r="Z164" s="9" t="s">
        <v>36</v>
      </c>
      <c r="AA164" s="9" t="s">
        <v>36</v>
      </c>
      <c r="AB164" s="9" t="s">
        <v>36</v>
      </c>
      <c r="AC164" s="9" t="s">
        <v>36</v>
      </c>
      <c r="AD164" s="9" t="s">
        <v>36</v>
      </c>
      <c r="AE164" s="9" t="s">
        <v>36</v>
      </c>
      <c r="AF164" s="9" t="s">
        <v>36</v>
      </c>
      <c r="AG164" s="9" t="s">
        <v>36</v>
      </c>
      <c r="AH164" s="9" t="s">
        <v>36</v>
      </c>
      <c r="AI164" s="9" t="s">
        <v>2</v>
      </c>
      <c r="AJ164" s="9" t="s">
        <v>36</v>
      </c>
      <c r="AK164" s="9" t="s">
        <v>36</v>
      </c>
      <c r="AL164" s="9" t="s">
        <v>36</v>
      </c>
    </row>
    <row r="165" spans="1:38" x14ac:dyDescent="0.25">
      <c r="A165" s="5" t="s">
        <v>206</v>
      </c>
      <c r="B165" s="6">
        <f t="shared" si="22"/>
        <v>0</v>
      </c>
      <c r="C165" s="6">
        <f t="shared" si="23"/>
        <v>0</v>
      </c>
      <c r="D165" s="6">
        <f t="shared" si="24"/>
        <v>0</v>
      </c>
      <c r="E165" s="6">
        <f t="shared" si="25"/>
        <v>0</v>
      </c>
      <c r="F165" s="6">
        <f t="shared" si="26"/>
        <v>0</v>
      </c>
      <c r="G165" s="6">
        <f t="shared" si="27"/>
        <v>0</v>
      </c>
      <c r="H165" s="6">
        <f t="shared" si="28"/>
        <v>25</v>
      </c>
      <c r="I165" s="7">
        <f t="shared" si="29"/>
        <v>0</v>
      </c>
      <c r="J165" s="8">
        <f t="shared" si="30"/>
        <v>0</v>
      </c>
      <c r="K165" s="5" t="s">
        <v>36</v>
      </c>
      <c r="L165" s="5" t="s">
        <v>36</v>
      </c>
      <c r="M165" s="4" t="s">
        <v>477</v>
      </c>
      <c r="N165" s="34" t="s">
        <v>36</v>
      </c>
      <c r="O165" s="9" t="s">
        <v>36</v>
      </c>
      <c r="P165" s="9" t="s">
        <v>36</v>
      </c>
      <c r="Q165" s="9" t="s">
        <v>36</v>
      </c>
      <c r="R165" s="9" t="s">
        <v>36</v>
      </c>
      <c r="S165" s="9" t="s">
        <v>36</v>
      </c>
      <c r="T165" s="9" t="s">
        <v>36</v>
      </c>
      <c r="U165" s="9" t="s">
        <v>36</v>
      </c>
      <c r="V165" s="9" t="s">
        <v>36</v>
      </c>
      <c r="W165" s="9" t="s">
        <v>36</v>
      </c>
      <c r="X165" s="9" t="s">
        <v>36</v>
      </c>
      <c r="Y165" s="9" t="s">
        <v>36</v>
      </c>
      <c r="Z165" s="9" t="s">
        <v>36</v>
      </c>
      <c r="AA165" s="9" t="s">
        <v>36</v>
      </c>
      <c r="AB165" s="9" t="s">
        <v>36</v>
      </c>
      <c r="AC165" s="9" t="s">
        <v>36</v>
      </c>
      <c r="AD165" s="9" t="s">
        <v>36</v>
      </c>
      <c r="AE165" s="9" t="s">
        <v>36</v>
      </c>
      <c r="AF165" s="9" t="s">
        <v>36</v>
      </c>
      <c r="AG165" s="9" t="s">
        <v>36</v>
      </c>
      <c r="AH165" s="9" t="s">
        <v>36</v>
      </c>
      <c r="AI165" s="9" t="s">
        <v>36</v>
      </c>
      <c r="AJ165" s="9" t="s">
        <v>36</v>
      </c>
      <c r="AK165" s="9" t="s">
        <v>36</v>
      </c>
      <c r="AL165" s="9" t="s">
        <v>36</v>
      </c>
    </row>
    <row r="166" spans="1:38" x14ac:dyDescent="0.25">
      <c r="A166" s="5" t="s">
        <v>207</v>
      </c>
      <c r="B166" s="6">
        <f t="shared" si="22"/>
        <v>0</v>
      </c>
      <c r="C166" s="6">
        <f t="shared" si="23"/>
        <v>0</v>
      </c>
      <c r="D166" s="6">
        <f t="shared" si="24"/>
        <v>0</v>
      </c>
      <c r="E166" s="6">
        <f t="shared" si="25"/>
        <v>0</v>
      </c>
      <c r="F166" s="6">
        <f t="shared" si="26"/>
        <v>0</v>
      </c>
      <c r="G166" s="6">
        <f t="shared" si="27"/>
        <v>0</v>
      </c>
      <c r="H166" s="6">
        <f t="shared" si="28"/>
        <v>25</v>
      </c>
      <c r="I166" s="7">
        <f t="shared" si="29"/>
        <v>0</v>
      </c>
      <c r="J166" s="8">
        <f t="shared" si="30"/>
        <v>0</v>
      </c>
      <c r="K166" s="5" t="s">
        <v>36</v>
      </c>
      <c r="L166" s="5" t="s">
        <v>36</v>
      </c>
      <c r="M166" s="4" t="s">
        <v>478</v>
      </c>
      <c r="N166" s="34" t="s">
        <v>36</v>
      </c>
      <c r="O166" s="9" t="s">
        <v>36</v>
      </c>
      <c r="P166" s="9" t="s">
        <v>36</v>
      </c>
      <c r="Q166" s="9" t="s">
        <v>36</v>
      </c>
      <c r="R166" s="9" t="s">
        <v>36</v>
      </c>
      <c r="S166" s="9" t="s">
        <v>36</v>
      </c>
      <c r="T166" s="9" t="s">
        <v>36</v>
      </c>
      <c r="U166" s="9" t="s">
        <v>36</v>
      </c>
      <c r="V166" s="9" t="s">
        <v>36</v>
      </c>
      <c r="W166" s="9" t="s">
        <v>36</v>
      </c>
      <c r="X166" s="9" t="s">
        <v>36</v>
      </c>
      <c r="Y166" s="9" t="s">
        <v>36</v>
      </c>
      <c r="Z166" s="9" t="s">
        <v>36</v>
      </c>
      <c r="AA166" s="9" t="s">
        <v>36</v>
      </c>
      <c r="AB166" s="9" t="s">
        <v>36</v>
      </c>
      <c r="AC166" s="9" t="s">
        <v>36</v>
      </c>
      <c r="AD166" s="9" t="s">
        <v>36</v>
      </c>
      <c r="AE166" s="9" t="s">
        <v>36</v>
      </c>
      <c r="AF166" s="9" t="s">
        <v>36</v>
      </c>
      <c r="AG166" s="9" t="s">
        <v>36</v>
      </c>
      <c r="AH166" s="9" t="s">
        <v>36</v>
      </c>
      <c r="AI166" s="9" t="s">
        <v>36</v>
      </c>
      <c r="AJ166" s="9" t="s">
        <v>36</v>
      </c>
      <c r="AK166" s="9" t="s">
        <v>36</v>
      </c>
      <c r="AL166" s="9" t="s">
        <v>36</v>
      </c>
    </row>
    <row r="167" spans="1:38" x14ac:dyDescent="0.25">
      <c r="A167" s="5" t="s">
        <v>208</v>
      </c>
      <c r="B167" s="6">
        <f t="shared" si="22"/>
        <v>0</v>
      </c>
      <c r="C167" s="6">
        <f t="shared" si="23"/>
        <v>0</v>
      </c>
      <c r="D167" s="6">
        <f t="shared" si="24"/>
        <v>0</v>
      </c>
      <c r="E167" s="6">
        <f t="shared" si="25"/>
        <v>0</v>
      </c>
      <c r="F167" s="6">
        <f t="shared" si="26"/>
        <v>0</v>
      </c>
      <c r="G167" s="6">
        <f t="shared" si="27"/>
        <v>0</v>
      </c>
      <c r="H167" s="6">
        <f t="shared" si="28"/>
        <v>25</v>
      </c>
      <c r="I167" s="7">
        <f t="shared" si="29"/>
        <v>0</v>
      </c>
      <c r="J167" s="8">
        <f t="shared" si="30"/>
        <v>0</v>
      </c>
      <c r="K167" s="5" t="s">
        <v>36</v>
      </c>
      <c r="L167" s="5" t="s">
        <v>36</v>
      </c>
      <c r="M167" s="4" t="s">
        <v>479</v>
      </c>
      <c r="N167" s="34" t="s">
        <v>36</v>
      </c>
      <c r="O167" s="9" t="s">
        <v>36</v>
      </c>
      <c r="P167" s="9" t="s">
        <v>36</v>
      </c>
      <c r="Q167" s="9" t="s">
        <v>36</v>
      </c>
      <c r="R167" s="9" t="s">
        <v>36</v>
      </c>
      <c r="S167" s="9" t="s">
        <v>36</v>
      </c>
      <c r="T167" s="9" t="s">
        <v>36</v>
      </c>
      <c r="U167" s="9" t="s">
        <v>36</v>
      </c>
      <c r="V167" s="9" t="s">
        <v>36</v>
      </c>
      <c r="W167" s="9" t="s">
        <v>36</v>
      </c>
      <c r="X167" s="9" t="s">
        <v>36</v>
      </c>
      <c r="Y167" s="9" t="s">
        <v>36</v>
      </c>
      <c r="Z167" s="9" t="s">
        <v>36</v>
      </c>
      <c r="AA167" s="9" t="s">
        <v>36</v>
      </c>
      <c r="AB167" s="9" t="s">
        <v>36</v>
      </c>
      <c r="AC167" s="9" t="s">
        <v>36</v>
      </c>
      <c r="AD167" s="9" t="s">
        <v>36</v>
      </c>
      <c r="AE167" s="9" t="s">
        <v>36</v>
      </c>
      <c r="AF167" s="9" t="s">
        <v>36</v>
      </c>
      <c r="AG167" s="9" t="s">
        <v>36</v>
      </c>
      <c r="AH167" s="9" t="s">
        <v>36</v>
      </c>
      <c r="AI167" s="9" t="s">
        <v>36</v>
      </c>
      <c r="AJ167" s="9" t="s">
        <v>36</v>
      </c>
      <c r="AK167" s="9" t="s">
        <v>36</v>
      </c>
      <c r="AL167" s="9" t="s">
        <v>36</v>
      </c>
    </row>
    <row r="168" spans="1:38" x14ac:dyDescent="0.25">
      <c r="A168" s="5" t="s">
        <v>209</v>
      </c>
      <c r="B168" s="6">
        <f t="shared" si="22"/>
        <v>0</v>
      </c>
      <c r="C168" s="6">
        <f t="shared" si="23"/>
        <v>0</v>
      </c>
      <c r="D168" s="6">
        <f t="shared" si="24"/>
        <v>0</v>
      </c>
      <c r="E168" s="6">
        <f t="shared" si="25"/>
        <v>0</v>
      </c>
      <c r="F168" s="6">
        <f t="shared" si="26"/>
        <v>0</v>
      </c>
      <c r="G168" s="6">
        <f t="shared" si="27"/>
        <v>0</v>
      </c>
      <c r="H168" s="6">
        <f t="shared" si="28"/>
        <v>25</v>
      </c>
      <c r="I168" s="7">
        <f t="shared" si="29"/>
        <v>0</v>
      </c>
      <c r="J168" s="8">
        <f t="shared" si="30"/>
        <v>0</v>
      </c>
      <c r="K168" s="5" t="s">
        <v>36</v>
      </c>
      <c r="L168" s="5" t="s">
        <v>36</v>
      </c>
      <c r="M168" s="4" t="s">
        <v>480</v>
      </c>
      <c r="N168" s="34" t="s">
        <v>36</v>
      </c>
      <c r="O168" s="9" t="s">
        <v>36</v>
      </c>
      <c r="P168" s="9" t="s">
        <v>36</v>
      </c>
      <c r="Q168" s="9" t="s">
        <v>36</v>
      </c>
      <c r="R168" s="9" t="s">
        <v>36</v>
      </c>
      <c r="S168" s="9" t="s">
        <v>36</v>
      </c>
      <c r="T168" s="9" t="s">
        <v>36</v>
      </c>
      <c r="U168" s="9" t="s">
        <v>36</v>
      </c>
      <c r="V168" s="9" t="s">
        <v>36</v>
      </c>
      <c r="W168" s="9" t="s">
        <v>36</v>
      </c>
      <c r="X168" s="9" t="s">
        <v>36</v>
      </c>
      <c r="Y168" s="9" t="s">
        <v>36</v>
      </c>
      <c r="Z168" s="9" t="s">
        <v>36</v>
      </c>
      <c r="AA168" s="9" t="s">
        <v>36</v>
      </c>
      <c r="AB168" s="9" t="s">
        <v>36</v>
      </c>
      <c r="AC168" s="9" t="s">
        <v>36</v>
      </c>
      <c r="AD168" s="9" t="s">
        <v>36</v>
      </c>
      <c r="AE168" s="9" t="s">
        <v>36</v>
      </c>
      <c r="AF168" s="9" t="s">
        <v>36</v>
      </c>
      <c r="AG168" s="9" t="s">
        <v>36</v>
      </c>
      <c r="AH168" s="9" t="s">
        <v>36</v>
      </c>
      <c r="AI168" s="9" t="s">
        <v>36</v>
      </c>
      <c r="AJ168" s="9" t="s">
        <v>36</v>
      </c>
      <c r="AK168" s="9" t="s">
        <v>36</v>
      </c>
      <c r="AL168" s="9" t="s">
        <v>36</v>
      </c>
    </row>
    <row r="169" spans="1:38" x14ac:dyDescent="0.25">
      <c r="A169" s="5" t="s">
        <v>210</v>
      </c>
      <c r="B169" s="6">
        <f t="shared" si="22"/>
        <v>0</v>
      </c>
      <c r="C169" s="6">
        <f t="shared" si="23"/>
        <v>0</v>
      </c>
      <c r="D169" s="6">
        <f t="shared" si="24"/>
        <v>0</v>
      </c>
      <c r="E169" s="6">
        <f t="shared" si="25"/>
        <v>2</v>
      </c>
      <c r="F169" s="6">
        <f t="shared" si="26"/>
        <v>0</v>
      </c>
      <c r="G169" s="6">
        <f t="shared" si="27"/>
        <v>2</v>
      </c>
      <c r="H169" s="6">
        <f t="shared" si="28"/>
        <v>25</v>
      </c>
      <c r="I169" s="7">
        <f t="shared" si="29"/>
        <v>8</v>
      </c>
      <c r="J169" s="8">
        <f t="shared" si="30"/>
        <v>0</v>
      </c>
      <c r="K169" s="5" t="s">
        <v>40</v>
      </c>
      <c r="L169" s="5" t="s">
        <v>40</v>
      </c>
      <c r="M169" s="4" t="s">
        <v>481</v>
      </c>
      <c r="N169" s="34" t="s">
        <v>119</v>
      </c>
      <c r="O169" s="9" t="s">
        <v>36</v>
      </c>
      <c r="P169" s="9" t="s">
        <v>36</v>
      </c>
      <c r="Q169" s="9" t="s">
        <v>36</v>
      </c>
      <c r="R169" s="9" t="s">
        <v>36</v>
      </c>
      <c r="S169" s="9" t="s">
        <v>36</v>
      </c>
      <c r="T169" s="9" t="s">
        <v>36</v>
      </c>
      <c r="U169" s="9" t="s">
        <v>41</v>
      </c>
      <c r="V169" s="9" t="s">
        <v>36</v>
      </c>
      <c r="W169" s="9" t="s">
        <v>36</v>
      </c>
      <c r="X169" s="9" t="s">
        <v>36</v>
      </c>
      <c r="Y169" s="9" t="s">
        <v>36</v>
      </c>
      <c r="Z169" s="9" t="s">
        <v>36</v>
      </c>
      <c r="AA169" s="9" t="s">
        <v>36</v>
      </c>
      <c r="AB169" s="9" t="s">
        <v>36</v>
      </c>
      <c r="AC169" s="9" t="s">
        <v>36</v>
      </c>
      <c r="AD169" s="9" t="s">
        <v>36</v>
      </c>
      <c r="AE169" s="9" t="s">
        <v>36</v>
      </c>
      <c r="AF169" s="9" t="s">
        <v>36</v>
      </c>
      <c r="AG169" s="9" t="s">
        <v>36</v>
      </c>
      <c r="AH169" s="9" t="s">
        <v>36</v>
      </c>
      <c r="AI169" s="9" t="s">
        <v>41</v>
      </c>
      <c r="AJ169" s="9" t="s">
        <v>36</v>
      </c>
      <c r="AK169" s="9" t="s">
        <v>36</v>
      </c>
      <c r="AL169" s="9" t="s">
        <v>36</v>
      </c>
    </row>
    <row r="170" spans="1:38" x14ac:dyDescent="0.25">
      <c r="A170" s="5" t="s">
        <v>211</v>
      </c>
      <c r="B170" s="6">
        <f t="shared" si="22"/>
        <v>0</v>
      </c>
      <c r="C170" s="6">
        <f t="shared" si="23"/>
        <v>2</v>
      </c>
      <c r="D170" s="6">
        <f t="shared" si="24"/>
        <v>0</v>
      </c>
      <c r="E170" s="6">
        <f t="shared" si="25"/>
        <v>5</v>
      </c>
      <c r="F170" s="6">
        <f t="shared" si="26"/>
        <v>0</v>
      </c>
      <c r="G170" s="6">
        <f t="shared" si="27"/>
        <v>7</v>
      </c>
      <c r="H170" s="6">
        <f t="shared" si="28"/>
        <v>25</v>
      </c>
      <c r="I170" s="7">
        <f t="shared" si="29"/>
        <v>28.000000000000004</v>
      </c>
      <c r="J170" s="8">
        <f t="shared" si="30"/>
        <v>0</v>
      </c>
      <c r="K170" s="5" t="s">
        <v>40</v>
      </c>
      <c r="L170" s="5" t="s">
        <v>40</v>
      </c>
      <c r="M170" s="4" t="s">
        <v>482</v>
      </c>
      <c r="N170" s="34" t="s">
        <v>119</v>
      </c>
      <c r="O170" s="9" t="s">
        <v>36</v>
      </c>
      <c r="P170" s="9" t="s">
        <v>36</v>
      </c>
      <c r="Q170" s="9" t="s">
        <v>41</v>
      </c>
      <c r="R170" s="9" t="s">
        <v>36</v>
      </c>
      <c r="S170" s="9" t="s">
        <v>36</v>
      </c>
      <c r="T170" s="9" t="s">
        <v>36</v>
      </c>
      <c r="U170" s="9" t="s">
        <v>36</v>
      </c>
      <c r="V170" s="9" t="s">
        <v>36</v>
      </c>
      <c r="W170" s="9" t="s">
        <v>36</v>
      </c>
      <c r="X170" s="9" t="s">
        <v>41</v>
      </c>
      <c r="Y170" s="9" t="s">
        <v>36</v>
      </c>
      <c r="Z170" s="9" t="s">
        <v>2</v>
      </c>
      <c r="AA170" s="9" t="s">
        <v>36</v>
      </c>
      <c r="AB170" s="9" t="s">
        <v>36</v>
      </c>
      <c r="AC170" s="9" t="s">
        <v>36</v>
      </c>
      <c r="AD170" s="9" t="s">
        <v>2</v>
      </c>
      <c r="AE170" s="9" t="s">
        <v>41</v>
      </c>
      <c r="AF170" s="9" t="s">
        <v>119</v>
      </c>
      <c r="AG170" s="9" t="s">
        <v>36</v>
      </c>
      <c r="AH170" s="9" t="s">
        <v>41</v>
      </c>
      <c r="AI170" s="9" t="s">
        <v>36</v>
      </c>
      <c r="AJ170" s="9" t="s">
        <v>41</v>
      </c>
      <c r="AK170" s="9" t="s">
        <v>36</v>
      </c>
      <c r="AL170" s="9" t="s">
        <v>36</v>
      </c>
    </row>
    <row r="171" spans="1:38" x14ac:dyDescent="0.25">
      <c r="A171" s="5" t="s">
        <v>212</v>
      </c>
      <c r="B171" s="6">
        <f t="shared" si="22"/>
        <v>0</v>
      </c>
      <c r="C171" s="6">
        <f t="shared" si="23"/>
        <v>0</v>
      </c>
      <c r="D171" s="6">
        <f t="shared" si="24"/>
        <v>0</v>
      </c>
      <c r="E171" s="6">
        <f t="shared" si="25"/>
        <v>3</v>
      </c>
      <c r="F171" s="6">
        <f t="shared" si="26"/>
        <v>0</v>
      </c>
      <c r="G171" s="6">
        <f t="shared" si="27"/>
        <v>3</v>
      </c>
      <c r="H171" s="6">
        <f t="shared" si="28"/>
        <v>25</v>
      </c>
      <c r="I171" s="7">
        <f t="shared" si="29"/>
        <v>12</v>
      </c>
      <c r="J171" s="8">
        <f t="shared" si="30"/>
        <v>0</v>
      </c>
      <c r="K171" s="5" t="s">
        <v>40</v>
      </c>
      <c r="L171" s="5" t="s">
        <v>40</v>
      </c>
      <c r="M171" s="4" t="s">
        <v>483</v>
      </c>
      <c r="N171" s="34" t="s">
        <v>119</v>
      </c>
      <c r="O171" s="9" t="s">
        <v>36</v>
      </c>
      <c r="P171" s="9" t="s">
        <v>36</v>
      </c>
      <c r="Q171" s="9" t="s">
        <v>41</v>
      </c>
      <c r="R171" s="9" t="s">
        <v>36</v>
      </c>
      <c r="S171" s="9" t="s">
        <v>36</v>
      </c>
      <c r="T171" s="9" t="s">
        <v>36</v>
      </c>
      <c r="U171" s="9" t="s">
        <v>36</v>
      </c>
      <c r="V171" s="9" t="s">
        <v>36</v>
      </c>
      <c r="W171" s="9" t="s">
        <v>36</v>
      </c>
      <c r="X171" s="9" t="s">
        <v>36</v>
      </c>
      <c r="Y171" s="9" t="s">
        <v>36</v>
      </c>
      <c r="Z171" s="9" t="s">
        <v>36</v>
      </c>
      <c r="AA171" s="9" t="s">
        <v>36</v>
      </c>
      <c r="AB171" s="9" t="s">
        <v>36</v>
      </c>
      <c r="AC171" s="9" t="s">
        <v>36</v>
      </c>
      <c r="AD171" s="9" t="s">
        <v>36</v>
      </c>
      <c r="AE171" s="9" t="s">
        <v>41</v>
      </c>
      <c r="AF171" s="9" t="s">
        <v>119</v>
      </c>
      <c r="AG171" s="9" t="s">
        <v>36</v>
      </c>
      <c r="AH171" s="9" t="s">
        <v>36</v>
      </c>
      <c r="AI171" s="9" t="s">
        <v>36</v>
      </c>
      <c r="AJ171" s="9" t="s">
        <v>41</v>
      </c>
      <c r="AK171" s="9" t="s">
        <v>36</v>
      </c>
      <c r="AL171" s="9" t="s">
        <v>36</v>
      </c>
    </row>
    <row r="172" spans="1:38" x14ac:dyDescent="0.25">
      <c r="A172" s="5" t="s">
        <v>213</v>
      </c>
      <c r="B172" s="6">
        <f t="shared" si="22"/>
        <v>0</v>
      </c>
      <c r="C172" s="6">
        <f t="shared" si="23"/>
        <v>0</v>
      </c>
      <c r="D172" s="6">
        <f t="shared" si="24"/>
        <v>4</v>
      </c>
      <c r="E172" s="6">
        <f t="shared" si="25"/>
        <v>0</v>
      </c>
      <c r="F172" s="6">
        <f t="shared" si="26"/>
        <v>0</v>
      </c>
      <c r="G172" s="6">
        <f t="shared" si="27"/>
        <v>4</v>
      </c>
      <c r="H172" s="6">
        <f t="shared" si="28"/>
        <v>25</v>
      </c>
      <c r="I172" s="7">
        <f t="shared" si="29"/>
        <v>16</v>
      </c>
      <c r="J172" s="8">
        <f t="shared" si="30"/>
        <v>0</v>
      </c>
      <c r="K172" s="5" t="s">
        <v>40</v>
      </c>
      <c r="L172" s="5" t="s">
        <v>40</v>
      </c>
      <c r="M172" s="4" t="s">
        <v>484</v>
      </c>
      <c r="N172" s="34" t="s">
        <v>119</v>
      </c>
      <c r="O172" s="9" t="s">
        <v>36</v>
      </c>
      <c r="P172" s="9" t="s">
        <v>36</v>
      </c>
      <c r="Q172" s="9" t="s">
        <v>3</v>
      </c>
      <c r="R172" s="9" t="s">
        <v>36</v>
      </c>
      <c r="S172" s="9" t="s">
        <v>3</v>
      </c>
      <c r="T172" s="9" t="s">
        <v>36</v>
      </c>
      <c r="U172" s="9" t="s">
        <v>36</v>
      </c>
      <c r="V172" s="9" t="s">
        <v>36</v>
      </c>
      <c r="W172" s="9" t="s">
        <v>36</v>
      </c>
      <c r="X172" s="9" t="s">
        <v>36</v>
      </c>
      <c r="Y172" s="9" t="s">
        <v>36</v>
      </c>
      <c r="Z172" s="9" t="s">
        <v>36</v>
      </c>
      <c r="AA172" s="9" t="s">
        <v>36</v>
      </c>
      <c r="AB172" s="9" t="s">
        <v>36</v>
      </c>
      <c r="AC172" s="9" t="s">
        <v>36</v>
      </c>
      <c r="AD172" s="9" t="s">
        <v>3</v>
      </c>
      <c r="AE172" s="9" t="s">
        <v>36</v>
      </c>
      <c r="AF172" s="9" t="s">
        <v>119</v>
      </c>
      <c r="AG172" s="9" t="s">
        <v>3</v>
      </c>
      <c r="AH172" s="9" t="s">
        <v>36</v>
      </c>
      <c r="AI172" s="9" t="s">
        <v>36</v>
      </c>
      <c r="AJ172" s="9" t="s">
        <v>36</v>
      </c>
      <c r="AK172" s="9" t="s">
        <v>36</v>
      </c>
      <c r="AL172" s="9" t="s">
        <v>36</v>
      </c>
    </row>
    <row r="173" spans="1:38" x14ac:dyDescent="0.25">
      <c r="A173" s="5" t="s">
        <v>214</v>
      </c>
      <c r="B173" s="6">
        <f t="shared" si="22"/>
        <v>1</v>
      </c>
      <c r="C173" s="6">
        <f t="shared" si="23"/>
        <v>0</v>
      </c>
      <c r="D173" s="6">
        <f t="shared" si="24"/>
        <v>3</v>
      </c>
      <c r="E173" s="6">
        <f t="shared" si="25"/>
        <v>0</v>
      </c>
      <c r="F173" s="6">
        <f t="shared" si="26"/>
        <v>0</v>
      </c>
      <c r="G173" s="6">
        <f t="shared" si="27"/>
        <v>4</v>
      </c>
      <c r="H173" s="6">
        <f t="shared" si="28"/>
        <v>25</v>
      </c>
      <c r="I173" s="7">
        <f t="shared" si="29"/>
        <v>16</v>
      </c>
      <c r="J173" s="8">
        <f t="shared" si="30"/>
        <v>4</v>
      </c>
      <c r="K173" s="5">
        <f t="shared" si="31"/>
        <v>13</v>
      </c>
      <c r="L173" s="5">
        <f t="shared" si="32"/>
        <v>13</v>
      </c>
      <c r="M173" s="4" t="s">
        <v>485</v>
      </c>
      <c r="N173" s="34">
        <v>13</v>
      </c>
      <c r="O173" s="9" t="s">
        <v>36</v>
      </c>
      <c r="P173" s="9" t="s">
        <v>3</v>
      </c>
      <c r="Q173" s="9" t="s">
        <v>3</v>
      </c>
      <c r="R173" s="9" t="s">
        <v>36</v>
      </c>
      <c r="S173" s="9" t="s">
        <v>36</v>
      </c>
      <c r="T173" s="9" t="s">
        <v>36</v>
      </c>
      <c r="U173" s="9" t="s">
        <v>36</v>
      </c>
      <c r="V173" s="9" t="s">
        <v>36</v>
      </c>
      <c r="W173" s="9" t="s">
        <v>36</v>
      </c>
      <c r="X173" s="9" t="s">
        <v>36</v>
      </c>
      <c r="Y173" s="9" t="s">
        <v>36</v>
      </c>
      <c r="Z173" s="9" t="s">
        <v>36</v>
      </c>
      <c r="AA173" s="9" t="s">
        <v>36</v>
      </c>
      <c r="AB173" s="9" t="s">
        <v>36</v>
      </c>
      <c r="AC173" s="9" t="s">
        <v>36</v>
      </c>
      <c r="AD173" s="9" t="s">
        <v>36</v>
      </c>
      <c r="AE173" s="9" t="s">
        <v>36</v>
      </c>
      <c r="AF173" s="9" t="s">
        <v>36</v>
      </c>
      <c r="AG173" s="9" t="s">
        <v>36</v>
      </c>
      <c r="AH173" s="9" t="s">
        <v>36</v>
      </c>
      <c r="AI173" s="9" t="s">
        <v>36</v>
      </c>
      <c r="AJ173" s="9" t="s">
        <v>3</v>
      </c>
      <c r="AK173" s="9" t="s">
        <v>36</v>
      </c>
      <c r="AL173" s="9" t="s">
        <v>36</v>
      </c>
    </row>
    <row r="174" spans="1:38" x14ac:dyDescent="0.25">
      <c r="A174" s="5" t="s">
        <v>215</v>
      </c>
      <c r="B174" s="6">
        <f t="shared" si="22"/>
        <v>0</v>
      </c>
      <c r="C174" s="6">
        <f t="shared" si="23"/>
        <v>0</v>
      </c>
      <c r="D174" s="6">
        <f t="shared" si="24"/>
        <v>1</v>
      </c>
      <c r="E174" s="6">
        <f t="shared" si="25"/>
        <v>0</v>
      </c>
      <c r="F174" s="6">
        <f t="shared" si="26"/>
        <v>0</v>
      </c>
      <c r="G174" s="6">
        <f t="shared" si="27"/>
        <v>1</v>
      </c>
      <c r="H174" s="6">
        <f t="shared" si="28"/>
        <v>25</v>
      </c>
      <c r="I174" s="7">
        <f t="shared" si="29"/>
        <v>4</v>
      </c>
      <c r="J174" s="8">
        <f t="shared" si="30"/>
        <v>0</v>
      </c>
      <c r="K174" s="5" t="s">
        <v>40</v>
      </c>
      <c r="L174" s="5" t="s">
        <v>40</v>
      </c>
      <c r="M174" s="4" t="s">
        <v>486</v>
      </c>
      <c r="N174" s="34" t="s">
        <v>36</v>
      </c>
      <c r="O174" s="9" t="s">
        <v>36</v>
      </c>
      <c r="P174" s="9" t="s">
        <v>36</v>
      </c>
      <c r="Q174" s="9" t="s">
        <v>36</v>
      </c>
      <c r="R174" s="9" t="s">
        <v>36</v>
      </c>
      <c r="S174" s="9" t="s">
        <v>36</v>
      </c>
      <c r="T174" s="9" t="s">
        <v>36</v>
      </c>
      <c r="U174" s="9" t="s">
        <v>36</v>
      </c>
      <c r="V174" s="9" t="s">
        <v>36</v>
      </c>
      <c r="W174" s="9" t="s">
        <v>36</v>
      </c>
      <c r="X174" s="9" t="s">
        <v>36</v>
      </c>
      <c r="Y174" s="9" t="s">
        <v>36</v>
      </c>
      <c r="Z174" s="9" t="s">
        <v>36</v>
      </c>
      <c r="AA174" s="9" t="s">
        <v>36</v>
      </c>
      <c r="AB174" s="9" t="s">
        <v>36</v>
      </c>
      <c r="AC174" s="9" t="s">
        <v>36</v>
      </c>
      <c r="AD174" s="9" t="s">
        <v>36</v>
      </c>
      <c r="AE174" s="9" t="s">
        <v>3</v>
      </c>
      <c r="AF174" s="9" t="s">
        <v>36</v>
      </c>
      <c r="AG174" s="9" t="s">
        <v>36</v>
      </c>
      <c r="AH174" s="9" t="s">
        <v>36</v>
      </c>
      <c r="AI174" s="9" t="s">
        <v>36</v>
      </c>
      <c r="AJ174" s="9" t="s">
        <v>36</v>
      </c>
      <c r="AK174" s="9" t="s">
        <v>36</v>
      </c>
      <c r="AL174" s="9" t="s">
        <v>36</v>
      </c>
    </row>
    <row r="175" spans="1:38" x14ac:dyDescent="0.25">
      <c r="A175" s="19" t="s">
        <v>216</v>
      </c>
      <c r="B175" s="6">
        <f t="shared" si="22"/>
        <v>0</v>
      </c>
      <c r="C175" s="6">
        <f t="shared" si="23"/>
        <v>0</v>
      </c>
      <c r="D175" s="6">
        <f t="shared" si="24"/>
        <v>0</v>
      </c>
      <c r="E175" s="6">
        <f t="shared" si="25"/>
        <v>0</v>
      </c>
      <c r="F175" s="6">
        <f t="shared" si="26"/>
        <v>0</v>
      </c>
      <c r="G175" s="6">
        <f t="shared" si="27"/>
        <v>0</v>
      </c>
      <c r="H175" s="6">
        <f t="shared" si="28"/>
        <v>25</v>
      </c>
      <c r="I175" s="7">
        <f t="shared" si="29"/>
        <v>0</v>
      </c>
      <c r="J175" s="8">
        <f t="shared" si="30"/>
        <v>0</v>
      </c>
      <c r="K175" s="5" t="s">
        <v>36</v>
      </c>
      <c r="L175" s="5" t="s">
        <v>36</v>
      </c>
      <c r="M175" s="4" t="s">
        <v>487</v>
      </c>
      <c r="N175" s="34" t="s">
        <v>36</v>
      </c>
      <c r="O175" s="9" t="s">
        <v>36</v>
      </c>
      <c r="P175" s="9" t="s">
        <v>36</v>
      </c>
      <c r="Q175" s="9" t="s">
        <v>36</v>
      </c>
      <c r="R175" s="9" t="s">
        <v>36</v>
      </c>
      <c r="S175" s="9" t="s">
        <v>36</v>
      </c>
      <c r="T175" s="9" t="s">
        <v>36</v>
      </c>
      <c r="U175" s="9" t="s">
        <v>36</v>
      </c>
      <c r="V175" s="9" t="s">
        <v>36</v>
      </c>
      <c r="W175" s="9" t="s">
        <v>36</v>
      </c>
      <c r="X175" s="9" t="s">
        <v>36</v>
      </c>
      <c r="Y175" s="9" t="s">
        <v>36</v>
      </c>
      <c r="Z175" s="9" t="s">
        <v>36</v>
      </c>
      <c r="AA175" s="38" t="s">
        <v>36</v>
      </c>
      <c r="AB175" s="9" t="s">
        <v>36</v>
      </c>
      <c r="AC175" s="9" t="s">
        <v>36</v>
      </c>
      <c r="AD175" s="9" t="s">
        <v>36</v>
      </c>
      <c r="AE175" s="9" t="s">
        <v>36</v>
      </c>
      <c r="AF175" s="9" t="s">
        <v>36</v>
      </c>
      <c r="AG175" s="9" t="s">
        <v>36</v>
      </c>
      <c r="AH175" s="9" t="s">
        <v>36</v>
      </c>
      <c r="AI175" s="38" t="s">
        <v>36</v>
      </c>
      <c r="AJ175" s="38" t="s">
        <v>36</v>
      </c>
      <c r="AK175" s="38" t="s">
        <v>36</v>
      </c>
      <c r="AL175" s="9" t="s">
        <v>36</v>
      </c>
    </row>
    <row r="176" spans="1:38" x14ac:dyDescent="0.25">
      <c r="A176" s="5" t="s">
        <v>217</v>
      </c>
      <c r="B176" s="6">
        <f t="shared" si="22"/>
        <v>1</v>
      </c>
      <c r="C176" s="6">
        <f t="shared" si="23"/>
        <v>0</v>
      </c>
      <c r="D176" s="6">
        <f t="shared" si="24"/>
        <v>0</v>
      </c>
      <c r="E176" s="6">
        <f t="shared" si="25"/>
        <v>0</v>
      </c>
      <c r="F176" s="6">
        <f t="shared" si="26"/>
        <v>0</v>
      </c>
      <c r="G176" s="6">
        <f t="shared" si="27"/>
        <v>1</v>
      </c>
      <c r="H176" s="6">
        <f t="shared" si="28"/>
        <v>25</v>
      </c>
      <c r="I176" s="7">
        <f t="shared" si="29"/>
        <v>4</v>
      </c>
      <c r="J176" s="8">
        <f t="shared" si="30"/>
        <v>4</v>
      </c>
      <c r="K176" s="5">
        <f t="shared" si="31"/>
        <v>91.715872607581389</v>
      </c>
      <c r="L176" s="5">
        <f t="shared" si="32"/>
        <v>91.715872607581389</v>
      </c>
      <c r="M176" s="4" t="s">
        <v>488</v>
      </c>
      <c r="N176" s="34" t="s">
        <v>36</v>
      </c>
      <c r="O176" s="9" t="s">
        <v>36</v>
      </c>
      <c r="P176" s="9" t="s">
        <v>36</v>
      </c>
      <c r="Q176" s="9" t="s">
        <v>36</v>
      </c>
      <c r="R176" s="9" t="s">
        <v>36</v>
      </c>
      <c r="S176" s="9" t="s">
        <v>36</v>
      </c>
      <c r="T176" s="9" t="s">
        <v>36</v>
      </c>
      <c r="U176" s="9" t="s">
        <v>36</v>
      </c>
      <c r="V176" s="9" t="s">
        <v>36</v>
      </c>
      <c r="W176" s="9">
        <v>91.715872607581389</v>
      </c>
      <c r="X176" s="9" t="s">
        <v>36</v>
      </c>
      <c r="Y176" s="9" t="s">
        <v>36</v>
      </c>
      <c r="Z176" s="9" t="s">
        <v>36</v>
      </c>
      <c r="AA176" s="9" t="s">
        <v>36</v>
      </c>
      <c r="AB176" s="9" t="s">
        <v>36</v>
      </c>
      <c r="AC176" s="9" t="s">
        <v>36</v>
      </c>
      <c r="AD176" s="9" t="s">
        <v>36</v>
      </c>
      <c r="AE176" s="9" t="s">
        <v>36</v>
      </c>
      <c r="AF176" s="9" t="s">
        <v>36</v>
      </c>
      <c r="AG176" s="9" t="s">
        <v>36</v>
      </c>
      <c r="AH176" s="9" t="s">
        <v>36</v>
      </c>
      <c r="AI176" s="9" t="s">
        <v>36</v>
      </c>
      <c r="AJ176" s="9" t="s">
        <v>36</v>
      </c>
      <c r="AK176" s="9" t="s">
        <v>36</v>
      </c>
      <c r="AL176" s="9" t="s">
        <v>36</v>
      </c>
    </row>
    <row r="177" spans="1:38" x14ac:dyDescent="0.25">
      <c r="A177" s="14" t="s">
        <v>218</v>
      </c>
      <c r="B177" s="6">
        <f t="shared" si="22"/>
        <v>24</v>
      </c>
      <c r="C177" s="6">
        <f t="shared" si="23"/>
        <v>1</v>
      </c>
      <c r="D177" s="6">
        <f t="shared" si="24"/>
        <v>0</v>
      </c>
      <c r="E177" s="6">
        <f t="shared" si="25"/>
        <v>0</v>
      </c>
      <c r="F177" s="6">
        <f t="shared" si="26"/>
        <v>0</v>
      </c>
      <c r="G177" s="6">
        <f t="shared" si="27"/>
        <v>25</v>
      </c>
      <c r="H177" s="6">
        <f t="shared" si="28"/>
        <v>25</v>
      </c>
      <c r="I177" s="7">
        <f t="shared" si="29"/>
        <v>100</v>
      </c>
      <c r="J177" s="8">
        <f t="shared" si="30"/>
        <v>96</v>
      </c>
      <c r="K177" s="5">
        <f t="shared" si="31"/>
        <v>1.17</v>
      </c>
      <c r="L177" s="5">
        <f t="shared" si="32"/>
        <v>11.9</v>
      </c>
      <c r="M177" s="4" t="s">
        <v>489</v>
      </c>
      <c r="N177" s="39">
        <v>3.44</v>
      </c>
      <c r="O177" s="21">
        <v>0.16700000000000001</v>
      </c>
      <c r="P177" s="21">
        <v>1.0900000000000001</v>
      </c>
      <c r="Q177" s="21">
        <v>3.11</v>
      </c>
      <c r="R177" s="21" t="s">
        <v>2</v>
      </c>
      <c r="S177" s="21">
        <v>6.85</v>
      </c>
      <c r="T177" s="21">
        <v>1.9</v>
      </c>
      <c r="U177" s="21">
        <v>1.24</v>
      </c>
      <c r="V177" s="21">
        <v>9.9900000000000003E-2</v>
      </c>
      <c r="W177" s="21">
        <v>0.27200000000000002</v>
      </c>
      <c r="X177" s="21">
        <v>9.64E-2</v>
      </c>
      <c r="Y177" s="21">
        <v>1.69</v>
      </c>
      <c r="Z177" s="21">
        <v>6.51</v>
      </c>
      <c r="AA177" s="21">
        <v>1.76</v>
      </c>
      <c r="AB177" s="21">
        <v>0.47199999999999998</v>
      </c>
      <c r="AC177" s="21">
        <v>0.33400000000000002</v>
      </c>
      <c r="AD177" s="21">
        <v>1.48</v>
      </c>
      <c r="AE177" s="21">
        <v>11.9</v>
      </c>
      <c r="AF177" s="21">
        <v>8.41</v>
      </c>
      <c r="AG177" s="21">
        <v>10.199999999999999</v>
      </c>
      <c r="AH177" s="21">
        <v>1.05</v>
      </c>
      <c r="AI177" s="21">
        <v>1.1000000000000001</v>
      </c>
      <c r="AJ177" s="21">
        <v>0.42699999999999999</v>
      </c>
      <c r="AK177" s="25">
        <v>0.72099999999999997</v>
      </c>
      <c r="AL177" s="25">
        <v>7.9899999999999999E-2</v>
      </c>
    </row>
    <row r="178" spans="1:38" x14ac:dyDescent="0.25">
      <c r="A178" s="14" t="s">
        <v>219</v>
      </c>
      <c r="B178" s="6">
        <f t="shared" si="22"/>
        <v>22</v>
      </c>
      <c r="C178" s="6">
        <f t="shared" si="23"/>
        <v>0</v>
      </c>
      <c r="D178" s="6">
        <f t="shared" si="24"/>
        <v>0</v>
      </c>
      <c r="E178" s="6">
        <f t="shared" si="25"/>
        <v>0</v>
      </c>
      <c r="F178" s="6">
        <f t="shared" si="26"/>
        <v>0</v>
      </c>
      <c r="G178" s="6">
        <f t="shared" si="27"/>
        <v>22</v>
      </c>
      <c r="H178" s="6">
        <f t="shared" si="28"/>
        <v>25</v>
      </c>
      <c r="I178" s="7">
        <f t="shared" si="29"/>
        <v>88</v>
      </c>
      <c r="J178" s="8">
        <f t="shared" si="30"/>
        <v>88</v>
      </c>
      <c r="K178" s="5">
        <f t="shared" si="31"/>
        <v>3.62</v>
      </c>
      <c r="L178" s="5">
        <f t="shared" si="32"/>
        <v>104</v>
      </c>
      <c r="M178" s="4" t="s">
        <v>490</v>
      </c>
      <c r="N178" s="39">
        <v>7.12</v>
      </c>
      <c r="O178" s="21">
        <v>2.48</v>
      </c>
      <c r="P178" s="21">
        <v>2.62</v>
      </c>
      <c r="Q178" s="21">
        <v>3.97</v>
      </c>
      <c r="R178" s="21" t="s">
        <v>36</v>
      </c>
      <c r="S178" s="21">
        <v>46.8</v>
      </c>
      <c r="T178" s="21" t="s">
        <v>119</v>
      </c>
      <c r="U178" s="21">
        <v>4.22</v>
      </c>
      <c r="V178" s="21" t="s">
        <v>119</v>
      </c>
      <c r="W178" s="21">
        <v>1.19</v>
      </c>
      <c r="X178" s="21">
        <v>0.85599999999999998</v>
      </c>
      <c r="Y178" s="21">
        <v>26.2</v>
      </c>
      <c r="Z178" s="21">
        <v>2.82</v>
      </c>
      <c r="AA178" s="21">
        <v>4.6399999999999997</v>
      </c>
      <c r="AB178" s="21">
        <v>13.7</v>
      </c>
      <c r="AC178" s="21">
        <v>0.66100000000000003</v>
      </c>
      <c r="AD178" s="21">
        <v>2.86</v>
      </c>
      <c r="AE178" s="21">
        <v>104</v>
      </c>
      <c r="AF178" s="21">
        <v>11.2</v>
      </c>
      <c r="AG178" s="21">
        <v>5.81</v>
      </c>
      <c r="AH178" s="21">
        <v>4.5999999999999996</v>
      </c>
      <c r="AI178" s="21">
        <v>3.27</v>
      </c>
      <c r="AJ178" s="21">
        <v>2.04</v>
      </c>
      <c r="AK178" s="25">
        <v>1.88</v>
      </c>
      <c r="AL178" s="25">
        <v>0.93400000000000005</v>
      </c>
    </row>
    <row r="179" spans="1:38" x14ac:dyDescent="0.25">
      <c r="A179" s="14" t="s">
        <v>220</v>
      </c>
      <c r="B179" s="6">
        <f t="shared" si="22"/>
        <v>0</v>
      </c>
      <c r="C179" s="6">
        <f t="shared" si="23"/>
        <v>0</v>
      </c>
      <c r="D179" s="6">
        <f t="shared" si="24"/>
        <v>0</v>
      </c>
      <c r="E179" s="6">
        <f t="shared" si="25"/>
        <v>0</v>
      </c>
      <c r="F179" s="6">
        <f t="shared" si="26"/>
        <v>0</v>
      </c>
      <c r="G179" s="6">
        <f t="shared" si="27"/>
        <v>0</v>
      </c>
      <c r="H179" s="6">
        <f t="shared" si="28"/>
        <v>25</v>
      </c>
      <c r="I179" s="7">
        <f t="shared" si="29"/>
        <v>0</v>
      </c>
      <c r="J179" s="8">
        <f t="shared" si="30"/>
        <v>0</v>
      </c>
      <c r="K179" s="5" t="s">
        <v>36</v>
      </c>
      <c r="L179" s="5" t="s">
        <v>36</v>
      </c>
      <c r="M179" s="4" t="s">
        <v>491</v>
      </c>
      <c r="N179" s="39" t="s">
        <v>36</v>
      </c>
      <c r="O179" s="21" t="s">
        <v>36</v>
      </c>
      <c r="P179" s="21" t="s">
        <v>36</v>
      </c>
      <c r="Q179" s="21" t="s">
        <v>36</v>
      </c>
      <c r="R179" s="21" t="s">
        <v>36</v>
      </c>
      <c r="S179" s="21" t="s">
        <v>36</v>
      </c>
      <c r="T179" s="21" t="s">
        <v>36</v>
      </c>
      <c r="U179" s="21" t="s">
        <v>36</v>
      </c>
      <c r="V179" s="21" t="s">
        <v>36</v>
      </c>
      <c r="W179" s="21" t="s">
        <v>36</v>
      </c>
      <c r="X179" s="21" t="s">
        <v>36</v>
      </c>
      <c r="Y179" s="21" t="s">
        <v>36</v>
      </c>
      <c r="Z179" s="21" t="s">
        <v>36</v>
      </c>
      <c r="AA179" s="21" t="s">
        <v>36</v>
      </c>
      <c r="AB179" s="21" t="s">
        <v>36</v>
      </c>
      <c r="AC179" s="21" t="s">
        <v>36</v>
      </c>
      <c r="AD179" s="21" t="s">
        <v>36</v>
      </c>
      <c r="AE179" s="21" t="s">
        <v>36</v>
      </c>
      <c r="AF179" s="21" t="s">
        <v>36</v>
      </c>
      <c r="AG179" s="21" t="s">
        <v>36</v>
      </c>
      <c r="AH179" s="21" t="s">
        <v>36</v>
      </c>
      <c r="AI179" s="21" t="s">
        <v>36</v>
      </c>
      <c r="AJ179" s="21" t="s">
        <v>36</v>
      </c>
      <c r="AK179" s="25" t="s">
        <v>36</v>
      </c>
      <c r="AL179" s="25" t="s">
        <v>36</v>
      </c>
    </row>
    <row r="180" spans="1:38" x14ac:dyDescent="0.25">
      <c r="A180" s="14" t="s">
        <v>221</v>
      </c>
      <c r="B180" s="6">
        <f t="shared" si="22"/>
        <v>13</v>
      </c>
      <c r="C180" s="6">
        <f t="shared" si="23"/>
        <v>7</v>
      </c>
      <c r="D180" s="6">
        <f t="shared" si="24"/>
        <v>0</v>
      </c>
      <c r="E180" s="6">
        <f t="shared" si="25"/>
        <v>0</v>
      </c>
      <c r="F180" s="6">
        <f t="shared" si="26"/>
        <v>0</v>
      </c>
      <c r="G180" s="6">
        <f t="shared" si="27"/>
        <v>20</v>
      </c>
      <c r="H180" s="6">
        <f t="shared" si="28"/>
        <v>25</v>
      </c>
      <c r="I180" s="7">
        <f t="shared" si="29"/>
        <v>80</v>
      </c>
      <c r="J180" s="8">
        <f t="shared" si="30"/>
        <v>52</v>
      </c>
      <c r="K180" s="5">
        <f t="shared" si="31"/>
        <v>0.33</v>
      </c>
      <c r="L180" s="5">
        <f t="shared" si="32"/>
        <v>24.7</v>
      </c>
      <c r="M180" s="4" t="s">
        <v>492</v>
      </c>
      <c r="N180" s="39">
        <v>1.44</v>
      </c>
      <c r="O180" s="21" t="s">
        <v>36</v>
      </c>
      <c r="P180" s="21">
        <v>0.33</v>
      </c>
      <c r="Q180" s="21">
        <v>0.67700000000000005</v>
      </c>
      <c r="R180" s="21" t="s">
        <v>36</v>
      </c>
      <c r="S180" s="21">
        <v>0.22</v>
      </c>
      <c r="T180" s="21" t="s">
        <v>36</v>
      </c>
      <c r="U180" s="21">
        <v>0.25</v>
      </c>
      <c r="V180" s="21" t="s">
        <v>2</v>
      </c>
      <c r="W180" s="21" t="s">
        <v>2</v>
      </c>
      <c r="X180" s="21" t="s">
        <v>36</v>
      </c>
      <c r="Y180" s="21" t="s">
        <v>2</v>
      </c>
      <c r="Z180" s="21">
        <v>2.4700000000000002</v>
      </c>
      <c r="AA180" s="21">
        <v>0.27200000000000002</v>
      </c>
      <c r="AB180" s="21" t="s">
        <v>2</v>
      </c>
      <c r="AC180" s="21" t="s">
        <v>2</v>
      </c>
      <c r="AD180" s="21">
        <v>0.28899999999999998</v>
      </c>
      <c r="AE180" s="21">
        <v>24.7</v>
      </c>
      <c r="AF180" s="21">
        <v>3.84</v>
      </c>
      <c r="AG180" s="21" t="s">
        <v>2</v>
      </c>
      <c r="AH180" s="21">
        <v>0.113</v>
      </c>
      <c r="AI180" s="21">
        <v>0.39900000000000002</v>
      </c>
      <c r="AJ180" s="21" t="s">
        <v>2</v>
      </c>
      <c r="AK180" s="25">
        <v>0.251</v>
      </c>
      <c r="AL180" s="25" t="s">
        <v>36</v>
      </c>
    </row>
    <row r="181" spans="1:38" x14ac:dyDescent="0.25">
      <c r="A181" s="14" t="s">
        <v>222</v>
      </c>
      <c r="B181" s="6">
        <f t="shared" si="22"/>
        <v>1</v>
      </c>
      <c r="C181" s="6">
        <f t="shared" si="23"/>
        <v>2</v>
      </c>
      <c r="D181" s="6">
        <f t="shared" si="24"/>
        <v>0</v>
      </c>
      <c r="E181" s="6">
        <f t="shared" si="25"/>
        <v>0</v>
      </c>
      <c r="F181" s="6">
        <f t="shared" si="26"/>
        <v>0</v>
      </c>
      <c r="G181" s="6">
        <f t="shared" si="27"/>
        <v>3</v>
      </c>
      <c r="H181" s="6">
        <f t="shared" si="28"/>
        <v>25</v>
      </c>
      <c r="I181" s="7">
        <f t="shared" si="29"/>
        <v>12</v>
      </c>
      <c r="J181" s="8">
        <f t="shared" si="30"/>
        <v>4</v>
      </c>
      <c r="K181" s="5">
        <f t="shared" si="31"/>
        <v>9.1700000000000004E-2</v>
      </c>
      <c r="L181" s="5">
        <f t="shared" si="32"/>
        <v>9.1700000000000004E-2</v>
      </c>
      <c r="M181" s="4" t="s">
        <v>493</v>
      </c>
      <c r="N181" s="39">
        <v>9.1700000000000004E-2</v>
      </c>
      <c r="O181" s="21" t="s">
        <v>36</v>
      </c>
      <c r="P181" s="21" t="s">
        <v>36</v>
      </c>
      <c r="Q181" s="21" t="s">
        <v>2</v>
      </c>
      <c r="R181" s="21" t="s">
        <v>36</v>
      </c>
      <c r="S181" s="21" t="s">
        <v>36</v>
      </c>
      <c r="T181" s="21" t="s">
        <v>36</v>
      </c>
      <c r="U181" s="21" t="s">
        <v>36</v>
      </c>
      <c r="V181" s="21" t="s">
        <v>36</v>
      </c>
      <c r="W181" s="21" t="s">
        <v>36</v>
      </c>
      <c r="X181" s="21" t="s">
        <v>36</v>
      </c>
      <c r="Y181" s="21" t="s">
        <v>36</v>
      </c>
      <c r="Z181" s="21" t="s">
        <v>36</v>
      </c>
      <c r="AA181" s="21" t="s">
        <v>36</v>
      </c>
      <c r="AB181" s="21" t="s">
        <v>36</v>
      </c>
      <c r="AC181" s="21" t="s">
        <v>36</v>
      </c>
      <c r="AD181" s="21" t="s">
        <v>36</v>
      </c>
      <c r="AE181" s="21" t="s">
        <v>36</v>
      </c>
      <c r="AF181" s="21" t="s">
        <v>2</v>
      </c>
      <c r="AG181" s="21" t="s">
        <v>36</v>
      </c>
      <c r="AH181" s="21" t="s">
        <v>36</v>
      </c>
      <c r="AI181" s="21" t="s">
        <v>36</v>
      </c>
      <c r="AJ181" s="21" t="s">
        <v>36</v>
      </c>
      <c r="AK181" s="25" t="s">
        <v>36</v>
      </c>
      <c r="AL181" s="25" t="s">
        <v>36</v>
      </c>
    </row>
    <row r="182" spans="1:38" x14ac:dyDescent="0.25">
      <c r="A182" s="14" t="s">
        <v>223</v>
      </c>
      <c r="B182" s="6">
        <f t="shared" si="22"/>
        <v>23</v>
      </c>
      <c r="C182" s="6">
        <f t="shared" si="23"/>
        <v>0</v>
      </c>
      <c r="D182" s="6">
        <f t="shared" si="24"/>
        <v>0</v>
      </c>
      <c r="E182" s="6">
        <f t="shared" si="25"/>
        <v>0</v>
      </c>
      <c r="F182" s="6">
        <f t="shared" si="26"/>
        <v>0</v>
      </c>
      <c r="G182" s="6">
        <f t="shared" si="27"/>
        <v>23</v>
      </c>
      <c r="H182" s="6">
        <f t="shared" si="28"/>
        <v>25</v>
      </c>
      <c r="I182" s="7">
        <f t="shared" si="29"/>
        <v>92</v>
      </c>
      <c r="J182" s="8">
        <f t="shared" si="30"/>
        <v>92</v>
      </c>
      <c r="K182" s="5">
        <f t="shared" si="31"/>
        <v>0.78600000000000003</v>
      </c>
      <c r="L182" s="5">
        <f t="shared" si="32"/>
        <v>177</v>
      </c>
      <c r="M182" s="4" t="s">
        <v>494</v>
      </c>
      <c r="N182" s="39">
        <v>3.88</v>
      </c>
      <c r="O182" s="21">
        <v>0.104</v>
      </c>
      <c r="P182" s="21">
        <v>0.78600000000000003</v>
      </c>
      <c r="Q182" s="21">
        <v>3.04</v>
      </c>
      <c r="R182" s="21" t="s">
        <v>36</v>
      </c>
      <c r="S182" s="21">
        <v>1.43</v>
      </c>
      <c r="T182" s="21">
        <v>0.104</v>
      </c>
      <c r="U182" s="21">
        <v>1.1000000000000001</v>
      </c>
      <c r="V182" s="21">
        <v>0.25800000000000001</v>
      </c>
      <c r="W182" s="21">
        <v>0.157</v>
      </c>
      <c r="X182" s="21">
        <v>0.104</v>
      </c>
      <c r="Y182" s="21">
        <v>0.35699999999999998</v>
      </c>
      <c r="Z182" s="21">
        <v>1.46</v>
      </c>
      <c r="AA182" s="21">
        <v>1.82</v>
      </c>
      <c r="AB182" s="21">
        <v>0.53600000000000003</v>
      </c>
      <c r="AC182" s="21">
        <v>0.107</v>
      </c>
      <c r="AD182" s="21" t="s">
        <v>113</v>
      </c>
      <c r="AE182" s="21">
        <v>177</v>
      </c>
      <c r="AF182" s="21">
        <v>11.3</v>
      </c>
      <c r="AG182" s="21">
        <v>2.75</v>
      </c>
      <c r="AH182" s="21">
        <v>1.18</v>
      </c>
      <c r="AI182" s="21">
        <v>2.38</v>
      </c>
      <c r="AJ182" s="21">
        <v>0.221</v>
      </c>
      <c r="AK182" s="25">
        <v>0.502</v>
      </c>
      <c r="AL182" s="25">
        <v>9.7000000000000003E-2</v>
      </c>
    </row>
    <row r="183" spans="1:38" x14ac:dyDescent="0.25">
      <c r="A183" s="14" t="s">
        <v>224</v>
      </c>
      <c r="B183" s="6">
        <f t="shared" si="22"/>
        <v>0</v>
      </c>
      <c r="C183" s="6">
        <f t="shared" si="23"/>
        <v>0</v>
      </c>
      <c r="D183" s="6">
        <f t="shared" si="24"/>
        <v>0</v>
      </c>
      <c r="E183" s="6">
        <f t="shared" si="25"/>
        <v>0</v>
      </c>
      <c r="F183" s="6">
        <f t="shared" si="26"/>
        <v>0</v>
      </c>
      <c r="G183" s="6">
        <f t="shared" si="27"/>
        <v>0</v>
      </c>
      <c r="H183" s="6">
        <f t="shared" si="28"/>
        <v>25</v>
      </c>
      <c r="I183" s="7">
        <f t="shared" si="29"/>
        <v>0</v>
      </c>
      <c r="J183" s="8">
        <f t="shared" si="30"/>
        <v>0</v>
      </c>
      <c r="K183" s="5" t="s">
        <v>36</v>
      </c>
      <c r="L183" s="5" t="s">
        <v>36</v>
      </c>
      <c r="M183" s="4" t="s">
        <v>495</v>
      </c>
      <c r="N183" s="39" t="s">
        <v>36</v>
      </c>
      <c r="O183" s="21" t="s">
        <v>36</v>
      </c>
      <c r="P183" s="21" t="s">
        <v>36</v>
      </c>
      <c r="Q183" s="21" t="s">
        <v>36</v>
      </c>
      <c r="R183" s="21" t="s">
        <v>36</v>
      </c>
      <c r="S183" s="21" t="s">
        <v>36</v>
      </c>
      <c r="T183" s="21" t="s">
        <v>36</v>
      </c>
      <c r="U183" s="21" t="s">
        <v>36</v>
      </c>
      <c r="V183" s="21" t="s">
        <v>36</v>
      </c>
      <c r="W183" s="21" t="s">
        <v>36</v>
      </c>
      <c r="X183" s="21" t="s">
        <v>36</v>
      </c>
      <c r="Y183" s="21" t="s">
        <v>36</v>
      </c>
      <c r="Z183" s="21" t="s">
        <v>36</v>
      </c>
      <c r="AA183" s="21" t="s">
        <v>36</v>
      </c>
      <c r="AB183" s="21" t="s">
        <v>36</v>
      </c>
      <c r="AC183" s="21" t="s">
        <v>36</v>
      </c>
      <c r="AD183" s="21" t="s">
        <v>36</v>
      </c>
      <c r="AE183" s="21" t="s">
        <v>36</v>
      </c>
      <c r="AF183" s="21" t="s">
        <v>36</v>
      </c>
      <c r="AG183" s="21" t="s">
        <v>36</v>
      </c>
      <c r="AH183" s="21" t="s">
        <v>36</v>
      </c>
      <c r="AI183" s="21" t="s">
        <v>36</v>
      </c>
      <c r="AJ183" s="21" t="s">
        <v>36</v>
      </c>
      <c r="AK183" s="25" t="s">
        <v>36</v>
      </c>
      <c r="AL183" s="25" t="s">
        <v>36</v>
      </c>
    </row>
    <row r="184" spans="1:38" x14ac:dyDescent="0.25">
      <c r="A184" s="14" t="s">
        <v>225</v>
      </c>
      <c r="B184" s="6">
        <f t="shared" si="22"/>
        <v>21</v>
      </c>
      <c r="C184" s="6">
        <f t="shared" si="23"/>
        <v>0</v>
      </c>
      <c r="D184" s="6">
        <f t="shared" si="24"/>
        <v>0</v>
      </c>
      <c r="E184" s="6">
        <f t="shared" si="25"/>
        <v>0</v>
      </c>
      <c r="F184" s="6">
        <f t="shared" si="26"/>
        <v>0</v>
      </c>
      <c r="G184" s="6">
        <f t="shared" si="27"/>
        <v>21</v>
      </c>
      <c r="H184" s="6">
        <f t="shared" si="28"/>
        <v>25</v>
      </c>
      <c r="I184" s="7">
        <f t="shared" si="29"/>
        <v>84</v>
      </c>
      <c r="J184" s="8">
        <f t="shared" si="30"/>
        <v>84</v>
      </c>
      <c r="K184" s="5">
        <f t="shared" si="31"/>
        <v>0.85899999999999999</v>
      </c>
      <c r="L184" s="5">
        <f t="shared" si="32"/>
        <v>38.4</v>
      </c>
      <c r="M184" s="4" t="s">
        <v>496</v>
      </c>
      <c r="N184" s="39">
        <v>4.8</v>
      </c>
      <c r="O184" s="21" t="s">
        <v>36</v>
      </c>
      <c r="P184" s="21">
        <v>0.59799999999999998</v>
      </c>
      <c r="Q184" s="21">
        <v>2.19</v>
      </c>
      <c r="R184" s="21" t="s">
        <v>36</v>
      </c>
      <c r="S184" s="21">
        <v>1.68</v>
      </c>
      <c r="T184" s="21">
        <v>0.105</v>
      </c>
      <c r="U184" s="21">
        <v>2.0699999999999998</v>
      </c>
      <c r="V184" s="21">
        <v>0.28899999999999998</v>
      </c>
      <c r="W184" s="21">
        <v>0.13300000000000001</v>
      </c>
      <c r="X184" s="21">
        <v>0.105</v>
      </c>
      <c r="Y184" s="21">
        <v>0.53600000000000003</v>
      </c>
      <c r="Z184" s="21">
        <v>1.19</v>
      </c>
      <c r="AA184" s="21">
        <v>1.19</v>
      </c>
      <c r="AB184" s="21">
        <v>0.50700000000000001</v>
      </c>
      <c r="AC184" s="21" t="s">
        <v>36</v>
      </c>
      <c r="AD184" s="21">
        <v>0.85899999999999999</v>
      </c>
      <c r="AE184" s="21">
        <v>21.1</v>
      </c>
      <c r="AF184" s="21">
        <v>11.7</v>
      </c>
      <c r="AG184" s="9">
        <v>38.4</v>
      </c>
      <c r="AH184" s="21">
        <v>0.71599999999999997</v>
      </c>
      <c r="AI184" s="21">
        <v>1.33</v>
      </c>
      <c r="AJ184" s="21">
        <v>0.30199999999999999</v>
      </c>
      <c r="AK184" s="25">
        <v>0.44500000000000001</v>
      </c>
      <c r="AL184" s="21" t="s">
        <v>36</v>
      </c>
    </row>
    <row r="185" spans="1:38" x14ac:dyDescent="0.25">
      <c r="A185" s="14" t="s">
        <v>226</v>
      </c>
      <c r="B185" s="6">
        <f t="shared" si="22"/>
        <v>25</v>
      </c>
      <c r="C185" s="6">
        <f t="shared" si="23"/>
        <v>0</v>
      </c>
      <c r="D185" s="6">
        <f t="shared" si="24"/>
        <v>0</v>
      </c>
      <c r="E185" s="6">
        <f t="shared" si="25"/>
        <v>0</v>
      </c>
      <c r="F185" s="6">
        <f t="shared" si="26"/>
        <v>0</v>
      </c>
      <c r="G185" s="6">
        <f t="shared" si="27"/>
        <v>25</v>
      </c>
      <c r="H185" s="6">
        <f t="shared" si="28"/>
        <v>25</v>
      </c>
      <c r="I185" s="7">
        <f t="shared" si="29"/>
        <v>100</v>
      </c>
      <c r="J185" s="8">
        <f t="shared" si="30"/>
        <v>100</v>
      </c>
      <c r="K185" s="5">
        <f t="shared" si="31"/>
        <v>1.43</v>
      </c>
      <c r="L185" s="5">
        <f t="shared" si="32"/>
        <v>60.8</v>
      </c>
      <c r="M185" s="4" t="s">
        <v>497</v>
      </c>
      <c r="N185" s="39">
        <v>10.6</v>
      </c>
      <c r="O185" s="21">
        <v>0.68100000000000005</v>
      </c>
      <c r="P185" s="21">
        <v>2.85</v>
      </c>
      <c r="Q185" s="21">
        <v>6.39</v>
      </c>
      <c r="R185" s="21">
        <v>0.15</v>
      </c>
      <c r="S185" s="21">
        <v>2.5499999999999998</v>
      </c>
      <c r="T185" s="21">
        <v>0.22800000000000001</v>
      </c>
      <c r="U185" s="21">
        <v>1.43</v>
      </c>
      <c r="V185" s="21">
        <v>0.32500000000000001</v>
      </c>
      <c r="W185" s="21">
        <v>0.23599999999999999</v>
      </c>
      <c r="X185" s="21">
        <v>0.16200000000000001</v>
      </c>
      <c r="Y185" s="21">
        <v>0.84199999999999997</v>
      </c>
      <c r="Z185" s="21">
        <v>7.73</v>
      </c>
      <c r="AA185" s="21">
        <v>3.46</v>
      </c>
      <c r="AB185" s="21">
        <v>0.9</v>
      </c>
      <c r="AC185" s="21">
        <v>0.56999999999999995</v>
      </c>
      <c r="AD185" s="21">
        <v>2.3199999999999998</v>
      </c>
      <c r="AE185" s="21">
        <v>60.8</v>
      </c>
      <c r="AF185" s="21">
        <v>31.9</v>
      </c>
      <c r="AG185" s="21">
        <v>12.9</v>
      </c>
      <c r="AH185" s="21">
        <v>1.88</v>
      </c>
      <c r="AI185" s="21">
        <v>3.52</v>
      </c>
      <c r="AJ185" s="21">
        <v>0.75700000000000001</v>
      </c>
      <c r="AK185" s="25">
        <v>1.25</v>
      </c>
      <c r="AL185" s="25">
        <v>8.8099999999999998E-2</v>
      </c>
    </row>
    <row r="186" spans="1:38" x14ac:dyDescent="0.25">
      <c r="A186" s="14" t="s">
        <v>227</v>
      </c>
      <c r="B186" s="6">
        <f t="shared" si="22"/>
        <v>22</v>
      </c>
      <c r="C186" s="6">
        <f t="shared" si="23"/>
        <v>1</v>
      </c>
      <c r="D186" s="6">
        <f t="shared" si="24"/>
        <v>0</v>
      </c>
      <c r="E186" s="6">
        <f t="shared" si="25"/>
        <v>0</v>
      </c>
      <c r="F186" s="6">
        <f t="shared" si="26"/>
        <v>0</v>
      </c>
      <c r="G186" s="6">
        <f t="shared" si="27"/>
        <v>23</v>
      </c>
      <c r="H186" s="6">
        <f t="shared" si="28"/>
        <v>25</v>
      </c>
      <c r="I186" s="7">
        <f t="shared" si="29"/>
        <v>92</v>
      </c>
      <c r="J186" s="8">
        <f t="shared" si="30"/>
        <v>88</v>
      </c>
      <c r="K186" s="5">
        <f t="shared" si="31"/>
        <v>0.73499999999999999</v>
      </c>
      <c r="L186" s="5">
        <f t="shared" si="32"/>
        <v>38.6</v>
      </c>
      <c r="M186" s="4" t="s">
        <v>498</v>
      </c>
      <c r="N186" s="39">
        <v>1.73</v>
      </c>
      <c r="O186" s="21" t="s">
        <v>36</v>
      </c>
      <c r="P186" s="21">
        <v>0.71</v>
      </c>
      <c r="Q186" s="21">
        <v>2.14</v>
      </c>
      <c r="R186" s="21" t="s">
        <v>36</v>
      </c>
      <c r="S186" s="21">
        <v>1.23</v>
      </c>
      <c r="T186" s="21" t="s">
        <v>2</v>
      </c>
      <c r="U186" s="21">
        <v>1.34</v>
      </c>
      <c r="V186" s="21">
        <v>0.26</v>
      </c>
      <c r="W186" s="21">
        <v>0.188</v>
      </c>
      <c r="X186" s="21">
        <v>0.17</v>
      </c>
      <c r="Y186" s="21">
        <v>0.312</v>
      </c>
      <c r="Z186" s="21">
        <v>0.90600000000000003</v>
      </c>
      <c r="AA186" s="21">
        <v>1.31</v>
      </c>
      <c r="AB186" s="21">
        <v>0.41099999999999998</v>
      </c>
      <c r="AC186" s="21">
        <v>0.13500000000000001</v>
      </c>
      <c r="AD186" s="21">
        <v>0.90900000000000003</v>
      </c>
      <c r="AE186" s="9">
        <v>38.6</v>
      </c>
      <c r="AF186" s="21">
        <v>6.51</v>
      </c>
      <c r="AG186" s="21">
        <v>0.157</v>
      </c>
      <c r="AH186" s="21">
        <v>0.76</v>
      </c>
      <c r="AI186" s="21">
        <v>1.94</v>
      </c>
      <c r="AJ186" s="21">
        <v>0.13200000000000001</v>
      </c>
      <c r="AK186" s="25">
        <v>0.56699999999999995</v>
      </c>
      <c r="AL186" s="25">
        <v>0.11600000000000001</v>
      </c>
    </row>
    <row r="187" spans="1:38" x14ac:dyDescent="0.25">
      <c r="A187" s="14" t="s">
        <v>228</v>
      </c>
      <c r="B187" s="6">
        <f t="shared" si="22"/>
        <v>0</v>
      </c>
      <c r="C187" s="6">
        <f t="shared" si="23"/>
        <v>0</v>
      </c>
      <c r="D187" s="6">
        <f t="shared" si="24"/>
        <v>0</v>
      </c>
      <c r="E187" s="6">
        <f t="shared" si="25"/>
        <v>0</v>
      </c>
      <c r="F187" s="6">
        <f t="shared" si="26"/>
        <v>0</v>
      </c>
      <c r="G187" s="6">
        <f t="shared" si="27"/>
        <v>0</v>
      </c>
      <c r="H187" s="6">
        <f t="shared" si="28"/>
        <v>25</v>
      </c>
      <c r="I187" s="7">
        <f t="shared" si="29"/>
        <v>0</v>
      </c>
      <c r="J187" s="8">
        <f t="shared" si="30"/>
        <v>0</v>
      </c>
      <c r="K187" s="5" t="s">
        <v>36</v>
      </c>
      <c r="L187" s="5" t="s">
        <v>36</v>
      </c>
      <c r="M187" s="4" t="s">
        <v>499</v>
      </c>
      <c r="N187" s="39" t="s">
        <v>36</v>
      </c>
      <c r="O187" s="21" t="s">
        <v>36</v>
      </c>
      <c r="P187" s="21" t="s">
        <v>36</v>
      </c>
      <c r="Q187" s="21" t="s">
        <v>36</v>
      </c>
      <c r="R187" s="21" t="s">
        <v>36</v>
      </c>
      <c r="S187" s="21" t="s">
        <v>36</v>
      </c>
      <c r="T187" s="21" t="s">
        <v>36</v>
      </c>
      <c r="U187" s="21" t="s">
        <v>36</v>
      </c>
      <c r="V187" s="21" t="s">
        <v>36</v>
      </c>
      <c r="W187" s="21" t="s">
        <v>36</v>
      </c>
      <c r="X187" s="21" t="s">
        <v>36</v>
      </c>
      <c r="Y187" s="21" t="s">
        <v>36</v>
      </c>
      <c r="Z187" s="21" t="s">
        <v>36</v>
      </c>
      <c r="AA187" s="21" t="s">
        <v>36</v>
      </c>
      <c r="AB187" s="21" t="s">
        <v>36</v>
      </c>
      <c r="AC187" s="21" t="s">
        <v>36</v>
      </c>
      <c r="AD187" s="21" t="s">
        <v>36</v>
      </c>
      <c r="AE187" s="21" t="s">
        <v>36</v>
      </c>
      <c r="AF187" s="21" t="s">
        <v>36</v>
      </c>
      <c r="AG187" s="21" t="s">
        <v>36</v>
      </c>
      <c r="AH187" s="21" t="s">
        <v>36</v>
      </c>
      <c r="AI187" s="21" t="s">
        <v>36</v>
      </c>
      <c r="AJ187" s="21" t="s">
        <v>36</v>
      </c>
      <c r="AK187" s="25" t="s">
        <v>36</v>
      </c>
      <c r="AL187" s="25" t="s">
        <v>36</v>
      </c>
    </row>
    <row r="188" spans="1:38" x14ac:dyDescent="0.25">
      <c r="A188" s="14" t="s">
        <v>229</v>
      </c>
      <c r="B188" s="6">
        <f t="shared" si="22"/>
        <v>20</v>
      </c>
      <c r="C188" s="6">
        <f t="shared" si="23"/>
        <v>3</v>
      </c>
      <c r="D188" s="6">
        <f t="shared" si="24"/>
        <v>0</v>
      </c>
      <c r="E188" s="6">
        <f t="shared" si="25"/>
        <v>0</v>
      </c>
      <c r="F188" s="6">
        <f t="shared" si="26"/>
        <v>0</v>
      </c>
      <c r="G188" s="6">
        <f t="shared" si="27"/>
        <v>23</v>
      </c>
      <c r="H188" s="6">
        <f t="shared" si="28"/>
        <v>25</v>
      </c>
      <c r="I188" s="7">
        <f t="shared" si="29"/>
        <v>92</v>
      </c>
      <c r="J188" s="8">
        <f t="shared" si="30"/>
        <v>80</v>
      </c>
      <c r="K188" s="5">
        <f t="shared" si="31"/>
        <v>1.615</v>
      </c>
      <c r="L188" s="5">
        <f t="shared" si="32"/>
        <v>36.9</v>
      </c>
      <c r="M188" s="4" t="s">
        <v>500</v>
      </c>
      <c r="N188" s="39">
        <v>5.82</v>
      </c>
      <c r="O188" s="21" t="s">
        <v>36</v>
      </c>
      <c r="P188" s="21">
        <v>1.21</v>
      </c>
      <c r="Q188" s="21">
        <v>3.14</v>
      </c>
      <c r="R188" s="21" t="s">
        <v>36</v>
      </c>
      <c r="S188" s="21">
        <v>4.59</v>
      </c>
      <c r="T188" s="21">
        <v>0.184</v>
      </c>
      <c r="U188" s="21">
        <v>3.87</v>
      </c>
      <c r="V188" s="21">
        <v>0.45100000000000001</v>
      </c>
      <c r="W188" s="21">
        <v>0.35099999999999998</v>
      </c>
      <c r="X188" s="21" t="s">
        <v>2</v>
      </c>
      <c r="Y188" s="21">
        <v>1.1399999999999999</v>
      </c>
      <c r="Z188" s="21">
        <v>1.88</v>
      </c>
      <c r="AA188" s="21">
        <v>2.25</v>
      </c>
      <c r="AB188" s="21">
        <v>0.433</v>
      </c>
      <c r="AC188" s="21" t="s">
        <v>2</v>
      </c>
      <c r="AD188" s="21">
        <v>2.71</v>
      </c>
      <c r="AE188" s="9">
        <v>36.9</v>
      </c>
      <c r="AF188" s="21">
        <v>12.6</v>
      </c>
      <c r="AG188" s="21">
        <v>4.45</v>
      </c>
      <c r="AH188" s="21">
        <v>0.78300000000000003</v>
      </c>
      <c r="AI188" s="21">
        <v>1.35</v>
      </c>
      <c r="AJ188" s="21">
        <v>0.35</v>
      </c>
      <c r="AK188" s="25">
        <v>0.81100000000000005</v>
      </c>
      <c r="AL188" s="25" t="s">
        <v>2</v>
      </c>
    </row>
    <row r="189" spans="1:38" x14ac:dyDescent="0.25">
      <c r="A189" s="14" t="s">
        <v>230</v>
      </c>
      <c r="B189" s="6">
        <f t="shared" si="22"/>
        <v>19</v>
      </c>
      <c r="C189" s="6">
        <f t="shared" si="23"/>
        <v>6</v>
      </c>
      <c r="D189" s="6">
        <f t="shared" si="24"/>
        <v>0</v>
      </c>
      <c r="E189" s="6">
        <f t="shared" si="25"/>
        <v>0</v>
      </c>
      <c r="F189" s="6">
        <f t="shared" si="26"/>
        <v>0</v>
      </c>
      <c r="G189" s="6">
        <f t="shared" si="27"/>
        <v>25</v>
      </c>
      <c r="H189" s="6">
        <f t="shared" si="28"/>
        <v>25</v>
      </c>
      <c r="I189" s="7">
        <f t="shared" si="29"/>
        <v>100</v>
      </c>
      <c r="J189" s="8">
        <f t="shared" si="30"/>
        <v>76</v>
      </c>
      <c r="K189" s="5">
        <f t="shared" si="31"/>
        <v>4.1500000000000004</v>
      </c>
      <c r="L189" s="5">
        <f t="shared" si="32"/>
        <v>104</v>
      </c>
      <c r="M189" s="4" t="s">
        <v>501</v>
      </c>
      <c r="N189" s="39">
        <v>8.33</v>
      </c>
      <c r="O189" s="21">
        <v>1.06</v>
      </c>
      <c r="P189" s="21">
        <v>2.74</v>
      </c>
      <c r="Q189" s="21">
        <v>8.41</v>
      </c>
      <c r="R189" s="21" t="s">
        <v>2</v>
      </c>
      <c r="S189" s="21">
        <v>5.67</v>
      </c>
      <c r="T189" s="21" t="s">
        <v>2</v>
      </c>
      <c r="U189" s="21">
        <v>28.3</v>
      </c>
      <c r="V189" s="21">
        <v>0.91</v>
      </c>
      <c r="W189" s="21" t="s">
        <v>2</v>
      </c>
      <c r="X189" s="21" t="s">
        <v>2</v>
      </c>
      <c r="Y189" s="21">
        <v>1.55</v>
      </c>
      <c r="Z189" s="21">
        <v>6.11</v>
      </c>
      <c r="AA189" s="21">
        <v>4.1500000000000004</v>
      </c>
      <c r="AB189" s="21">
        <v>1.55</v>
      </c>
      <c r="AC189" s="21" t="s">
        <v>2</v>
      </c>
      <c r="AD189" s="21">
        <v>19</v>
      </c>
      <c r="AE189" s="9">
        <v>104</v>
      </c>
      <c r="AF189" s="21">
        <v>23.7</v>
      </c>
      <c r="AG189" s="21">
        <v>3.1</v>
      </c>
      <c r="AH189" s="21">
        <v>3.08</v>
      </c>
      <c r="AI189" s="21">
        <v>5.22</v>
      </c>
      <c r="AJ189" s="21">
        <v>0.71299999999999997</v>
      </c>
      <c r="AK189" s="25">
        <v>1.8</v>
      </c>
      <c r="AL189" s="25" t="s">
        <v>2</v>
      </c>
    </row>
    <row r="190" spans="1:38" s="9" customFormat="1" x14ac:dyDescent="0.25">
      <c r="A190" s="14" t="s">
        <v>231</v>
      </c>
      <c r="B190" s="6">
        <f t="shared" si="22"/>
        <v>24</v>
      </c>
      <c r="C190" s="6">
        <f t="shared" si="23"/>
        <v>0</v>
      </c>
      <c r="D190" s="6">
        <f t="shared" si="24"/>
        <v>0</v>
      </c>
      <c r="E190" s="6">
        <f t="shared" si="25"/>
        <v>0</v>
      </c>
      <c r="F190" s="6">
        <f t="shared" si="26"/>
        <v>0</v>
      </c>
      <c r="G190" s="6">
        <f t="shared" si="27"/>
        <v>24</v>
      </c>
      <c r="H190" s="6">
        <f t="shared" si="28"/>
        <v>25</v>
      </c>
      <c r="I190" s="7">
        <f t="shared" si="29"/>
        <v>96</v>
      </c>
      <c r="J190" s="8">
        <f t="shared" si="30"/>
        <v>96</v>
      </c>
      <c r="K190" s="5">
        <f t="shared" si="31"/>
        <v>1.7749999999999999</v>
      </c>
      <c r="L190" s="5">
        <f t="shared" si="32"/>
        <v>514</v>
      </c>
      <c r="M190" s="4" t="s">
        <v>502</v>
      </c>
      <c r="N190" s="39">
        <v>7.81</v>
      </c>
      <c r="O190" s="21">
        <v>1.82</v>
      </c>
      <c r="P190" s="21">
        <v>1.92</v>
      </c>
      <c r="Q190" s="21">
        <v>5.34</v>
      </c>
      <c r="R190" s="21" t="s">
        <v>113</v>
      </c>
      <c r="S190" s="21">
        <v>5.17</v>
      </c>
      <c r="T190" s="21">
        <v>0.182</v>
      </c>
      <c r="U190" s="21">
        <v>0.90700000000000003</v>
      </c>
      <c r="V190" s="21">
        <v>0.314</v>
      </c>
      <c r="W190" s="21">
        <v>0.24</v>
      </c>
      <c r="X190" s="21">
        <v>0.12</v>
      </c>
      <c r="Y190" s="21">
        <v>0.95599999999999996</v>
      </c>
      <c r="Z190" s="21">
        <v>3.44</v>
      </c>
      <c r="AA190" s="21">
        <v>3.91</v>
      </c>
      <c r="AB190" s="21">
        <v>0.94199999999999995</v>
      </c>
      <c r="AC190" s="21">
        <v>0.53400000000000003</v>
      </c>
      <c r="AD190" s="21">
        <v>1.73</v>
      </c>
      <c r="AE190" s="9">
        <v>514</v>
      </c>
      <c r="AF190" s="21">
        <v>29.7</v>
      </c>
      <c r="AG190" s="21">
        <v>8.1</v>
      </c>
      <c r="AH190" s="21">
        <v>1.97</v>
      </c>
      <c r="AI190" s="21">
        <v>2.77</v>
      </c>
      <c r="AJ190" s="21">
        <v>0.77</v>
      </c>
      <c r="AK190" s="25">
        <v>1.4</v>
      </c>
      <c r="AL190" s="25">
        <v>5.7200000000000001E-2</v>
      </c>
    </row>
    <row r="191" spans="1:38" s="9" customFormat="1" x14ac:dyDescent="0.25">
      <c r="A191" s="14" t="s">
        <v>232</v>
      </c>
      <c r="B191" s="6">
        <f t="shared" si="22"/>
        <v>0</v>
      </c>
      <c r="C191" s="6">
        <f t="shared" si="23"/>
        <v>1</v>
      </c>
      <c r="D191" s="6">
        <f t="shared" si="24"/>
        <v>0</v>
      </c>
      <c r="E191" s="6">
        <f t="shared" si="25"/>
        <v>0</v>
      </c>
      <c r="F191" s="6">
        <f t="shared" si="26"/>
        <v>0</v>
      </c>
      <c r="G191" s="6">
        <f t="shared" si="27"/>
        <v>1</v>
      </c>
      <c r="H191" s="6">
        <f t="shared" si="28"/>
        <v>25</v>
      </c>
      <c r="I191" s="7">
        <f t="shared" si="29"/>
        <v>4</v>
      </c>
      <c r="J191" s="8">
        <f t="shared" si="30"/>
        <v>0</v>
      </c>
      <c r="K191" s="5" t="s">
        <v>40</v>
      </c>
      <c r="L191" s="5" t="s">
        <v>40</v>
      </c>
      <c r="M191" s="4" t="s">
        <v>503</v>
      </c>
      <c r="N191" s="39" t="s">
        <v>36</v>
      </c>
      <c r="O191" s="21" t="s">
        <v>36</v>
      </c>
      <c r="P191" s="21" t="s">
        <v>36</v>
      </c>
      <c r="Q191" s="21" t="s">
        <v>36</v>
      </c>
      <c r="R191" s="21" t="s">
        <v>36</v>
      </c>
      <c r="S191" s="21" t="s">
        <v>2</v>
      </c>
      <c r="T191" s="21" t="s">
        <v>36</v>
      </c>
      <c r="U191" s="21" t="s">
        <v>36</v>
      </c>
      <c r="V191" s="21" t="s">
        <v>36</v>
      </c>
      <c r="W191" s="21" t="s">
        <v>36</v>
      </c>
      <c r="X191" s="21" t="s">
        <v>36</v>
      </c>
      <c r="Y191" s="21" t="s">
        <v>36</v>
      </c>
      <c r="Z191" s="21" t="s">
        <v>36</v>
      </c>
      <c r="AA191" s="21" t="s">
        <v>36</v>
      </c>
      <c r="AB191" s="21" t="s">
        <v>36</v>
      </c>
      <c r="AC191" s="21" t="s">
        <v>36</v>
      </c>
      <c r="AD191" s="21" t="s">
        <v>36</v>
      </c>
      <c r="AE191" s="21" t="s">
        <v>36</v>
      </c>
      <c r="AF191" s="21" t="s">
        <v>36</v>
      </c>
      <c r="AG191" s="21" t="s">
        <v>36</v>
      </c>
      <c r="AH191" s="21" t="s">
        <v>36</v>
      </c>
      <c r="AI191" s="21" t="s">
        <v>36</v>
      </c>
      <c r="AJ191" s="21" t="s">
        <v>36</v>
      </c>
      <c r="AK191" s="25" t="s">
        <v>36</v>
      </c>
      <c r="AL191" s="25" t="s">
        <v>36</v>
      </c>
    </row>
    <row r="192" spans="1:38" s="9" customFormat="1" x14ac:dyDescent="0.25">
      <c r="A192" s="14" t="s">
        <v>233</v>
      </c>
      <c r="B192" s="6">
        <f t="shared" si="22"/>
        <v>0</v>
      </c>
      <c r="C192" s="6">
        <f t="shared" si="23"/>
        <v>0</v>
      </c>
      <c r="D192" s="6">
        <f t="shared" si="24"/>
        <v>0</v>
      </c>
      <c r="E192" s="6">
        <f t="shared" si="25"/>
        <v>0</v>
      </c>
      <c r="F192" s="6">
        <f t="shared" si="26"/>
        <v>0</v>
      </c>
      <c r="G192" s="6">
        <f t="shared" si="27"/>
        <v>0</v>
      </c>
      <c r="H192" s="6">
        <f t="shared" si="28"/>
        <v>25</v>
      </c>
      <c r="I192" s="7">
        <f t="shared" si="29"/>
        <v>0</v>
      </c>
      <c r="J192" s="8">
        <f t="shared" si="30"/>
        <v>0</v>
      </c>
      <c r="K192" s="5" t="s">
        <v>36</v>
      </c>
      <c r="L192" s="5" t="s">
        <v>36</v>
      </c>
      <c r="M192" s="4" t="s">
        <v>504</v>
      </c>
      <c r="N192" s="39" t="s">
        <v>36</v>
      </c>
      <c r="O192" s="21" t="s">
        <v>36</v>
      </c>
      <c r="P192" s="21" t="s">
        <v>36</v>
      </c>
      <c r="Q192" s="21" t="s">
        <v>36</v>
      </c>
      <c r="R192" s="21" t="s">
        <v>36</v>
      </c>
      <c r="S192" s="21" t="s">
        <v>36</v>
      </c>
      <c r="T192" s="21" t="s">
        <v>36</v>
      </c>
      <c r="U192" s="21" t="s">
        <v>36</v>
      </c>
      <c r="V192" s="21" t="s">
        <v>36</v>
      </c>
      <c r="W192" s="21" t="s">
        <v>36</v>
      </c>
      <c r="X192" s="21" t="s">
        <v>36</v>
      </c>
      <c r="Y192" s="21" t="s">
        <v>36</v>
      </c>
      <c r="Z192" s="21" t="s">
        <v>36</v>
      </c>
      <c r="AA192" s="21" t="s">
        <v>36</v>
      </c>
      <c r="AB192" s="21" t="s">
        <v>36</v>
      </c>
      <c r="AC192" s="21" t="s">
        <v>36</v>
      </c>
      <c r="AD192" s="21" t="s">
        <v>36</v>
      </c>
      <c r="AE192" s="21" t="s">
        <v>36</v>
      </c>
      <c r="AF192" s="21" t="s">
        <v>36</v>
      </c>
      <c r="AG192" s="21" t="s">
        <v>36</v>
      </c>
      <c r="AH192" s="21" t="s">
        <v>36</v>
      </c>
      <c r="AI192" s="21" t="s">
        <v>36</v>
      </c>
      <c r="AJ192" s="21" t="s">
        <v>36</v>
      </c>
      <c r="AK192" s="25" t="s">
        <v>36</v>
      </c>
      <c r="AL192" s="25" t="s">
        <v>36</v>
      </c>
    </row>
    <row r="193" spans="1:38" s="9" customFormat="1" x14ac:dyDescent="0.25">
      <c r="A193" s="14" t="s">
        <v>234</v>
      </c>
      <c r="B193" s="6">
        <f t="shared" si="22"/>
        <v>4</v>
      </c>
      <c r="C193" s="6">
        <f t="shared" si="23"/>
        <v>4</v>
      </c>
      <c r="D193" s="6">
        <f t="shared" si="24"/>
        <v>0</v>
      </c>
      <c r="E193" s="6">
        <f t="shared" si="25"/>
        <v>0</v>
      </c>
      <c r="F193" s="6">
        <f t="shared" si="26"/>
        <v>0</v>
      </c>
      <c r="G193" s="6">
        <f t="shared" si="27"/>
        <v>8</v>
      </c>
      <c r="H193" s="6">
        <f t="shared" si="28"/>
        <v>25</v>
      </c>
      <c r="I193" s="7">
        <f t="shared" si="29"/>
        <v>32</v>
      </c>
      <c r="J193" s="8">
        <f t="shared" si="30"/>
        <v>16</v>
      </c>
      <c r="K193" s="5">
        <f t="shared" si="31"/>
        <v>0.53600000000000003</v>
      </c>
      <c r="L193" s="5">
        <f t="shared" si="32"/>
        <v>1.85</v>
      </c>
      <c r="M193" s="4" t="s">
        <v>505</v>
      </c>
      <c r="N193" s="39">
        <v>0.105</v>
      </c>
      <c r="O193" s="21" t="s">
        <v>36</v>
      </c>
      <c r="P193" s="21" t="s">
        <v>2</v>
      </c>
      <c r="Q193" s="21">
        <v>0.14499999999999999</v>
      </c>
      <c r="R193" s="21" t="s">
        <v>36</v>
      </c>
      <c r="S193" s="21" t="s">
        <v>2</v>
      </c>
      <c r="T193" s="21" t="s">
        <v>36</v>
      </c>
      <c r="U193" s="21" t="s">
        <v>36</v>
      </c>
      <c r="V193" s="21" t="s">
        <v>36</v>
      </c>
      <c r="W193" s="21" t="s">
        <v>36</v>
      </c>
      <c r="X193" s="21" t="s">
        <v>36</v>
      </c>
      <c r="Y193" s="21" t="s">
        <v>36</v>
      </c>
      <c r="Z193" s="21" t="s">
        <v>2</v>
      </c>
      <c r="AA193" s="21" t="s">
        <v>36</v>
      </c>
      <c r="AB193" s="21" t="s">
        <v>36</v>
      </c>
      <c r="AC193" s="21" t="s">
        <v>36</v>
      </c>
      <c r="AD193" s="21" t="s">
        <v>2</v>
      </c>
      <c r="AE193" s="21">
        <v>1.85</v>
      </c>
      <c r="AF193" s="21">
        <v>0.92700000000000005</v>
      </c>
      <c r="AG193" s="21" t="s">
        <v>36</v>
      </c>
      <c r="AH193" s="21" t="s">
        <v>36</v>
      </c>
      <c r="AI193" s="21" t="s">
        <v>36</v>
      </c>
      <c r="AJ193" s="21" t="s">
        <v>36</v>
      </c>
      <c r="AK193" s="25" t="s">
        <v>36</v>
      </c>
      <c r="AL193" s="25" t="s">
        <v>36</v>
      </c>
    </row>
    <row r="194" spans="1:38" x14ac:dyDescent="0.25">
      <c r="A194" s="13" t="s">
        <v>235</v>
      </c>
      <c r="B194" s="6">
        <f t="shared" si="22"/>
        <v>24</v>
      </c>
      <c r="C194" s="6">
        <f t="shared" si="23"/>
        <v>0</v>
      </c>
      <c r="D194" s="6">
        <f t="shared" si="24"/>
        <v>0</v>
      </c>
      <c r="E194" s="6">
        <f t="shared" si="25"/>
        <v>0</v>
      </c>
      <c r="F194" s="6">
        <f t="shared" si="26"/>
        <v>0</v>
      </c>
      <c r="G194" s="6">
        <f t="shared" si="27"/>
        <v>24</v>
      </c>
      <c r="H194" s="6">
        <f t="shared" si="28"/>
        <v>25</v>
      </c>
      <c r="I194" s="7">
        <f t="shared" si="29"/>
        <v>96</v>
      </c>
      <c r="J194" s="8">
        <f t="shared" si="30"/>
        <v>96</v>
      </c>
      <c r="K194" s="5">
        <f t="shared" si="31"/>
        <v>11.05</v>
      </c>
      <c r="L194" s="5">
        <f t="shared" si="32"/>
        <v>187.5</v>
      </c>
      <c r="M194" s="4" t="s">
        <v>506</v>
      </c>
      <c r="N194" s="34">
        <v>51.5</v>
      </c>
      <c r="O194" s="9">
        <v>137.80000000000001</v>
      </c>
      <c r="P194" s="9">
        <v>4.2</v>
      </c>
      <c r="Q194" s="9">
        <v>5.2</v>
      </c>
      <c r="R194" s="9" t="s">
        <v>36</v>
      </c>
      <c r="S194" s="9">
        <v>6.3</v>
      </c>
      <c r="T194" s="9">
        <v>8.6999999999999993</v>
      </c>
      <c r="U194" s="9">
        <v>5.8999999999999995</v>
      </c>
      <c r="V194" s="9">
        <v>24.7</v>
      </c>
      <c r="W194" s="9">
        <v>187.5</v>
      </c>
      <c r="X194" s="9">
        <v>31.9</v>
      </c>
      <c r="Y194" s="9">
        <v>24</v>
      </c>
      <c r="Z194" s="9">
        <v>17.7</v>
      </c>
      <c r="AA194" s="9">
        <v>15.299999999999999</v>
      </c>
      <c r="AB194" s="9">
        <v>9.1999999999999993</v>
      </c>
      <c r="AC194" s="9">
        <v>6</v>
      </c>
      <c r="AD194" s="9">
        <v>12.200000000000001</v>
      </c>
      <c r="AE194" s="9">
        <v>36.799999999999997</v>
      </c>
      <c r="AF194" s="9">
        <v>41.9</v>
      </c>
      <c r="AG194" s="9">
        <v>9.9</v>
      </c>
      <c r="AH194" s="9">
        <v>5.8</v>
      </c>
      <c r="AI194" s="9">
        <v>8.4</v>
      </c>
      <c r="AJ194" s="9">
        <v>40.200000000000003</v>
      </c>
      <c r="AK194" s="9">
        <v>9.9</v>
      </c>
      <c r="AL194" s="9">
        <v>4.5</v>
      </c>
    </row>
    <row r="195" spans="1:38" x14ac:dyDescent="0.25">
      <c r="A195" s="13" t="s">
        <v>236</v>
      </c>
      <c r="B195" s="6">
        <f t="shared" ref="B195:B248" si="33">COUNTIF(N195:AL195,"&gt;0")</f>
        <v>12</v>
      </c>
      <c r="C195" s="6">
        <f t="shared" ref="C195:C248" si="34">COUNTIF(N195:AL195, "LCMRL")</f>
        <v>0</v>
      </c>
      <c r="D195" s="6">
        <f t="shared" ref="D195:D248" si="35">COUNTIF(N195:AL195, "RL")</f>
        <v>0</v>
      </c>
      <c r="E195" s="6">
        <f t="shared" ref="E195:E248" si="36">COUNTIF(N195:AL195, "matrixenhance")</f>
        <v>0</v>
      </c>
      <c r="F195" s="6">
        <f t="shared" ref="F195:F248" si="37">COUNTIF(N195:AL195, "positive")</f>
        <v>0</v>
      </c>
      <c r="G195" s="6">
        <f t="shared" ref="G195:G248" si="38">SUM(B195:F195)</f>
        <v>12</v>
      </c>
      <c r="H195" s="6">
        <f t="shared" ref="H195:H248" si="39">COUNTA(N195:AL195)</f>
        <v>25</v>
      </c>
      <c r="I195" s="7">
        <f t="shared" ref="I195:I248" si="40">100*((B195+C195+D195+E195+F195)/H195)</f>
        <v>48</v>
      </c>
      <c r="J195" s="8">
        <f t="shared" ref="J195:J248" si="41">100*(B195/H195)</f>
        <v>48</v>
      </c>
      <c r="K195" s="5">
        <f t="shared" si="31"/>
        <v>0.38800000000000001</v>
      </c>
      <c r="L195" s="5">
        <f t="shared" si="32"/>
        <v>0.78800000000000003</v>
      </c>
      <c r="M195" s="4" t="s">
        <v>507</v>
      </c>
      <c r="N195" s="34">
        <v>0.73</v>
      </c>
      <c r="O195" s="9" t="s">
        <v>36</v>
      </c>
      <c r="P195" s="9" t="s">
        <v>36</v>
      </c>
      <c r="Q195" s="9">
        <v>0.46500000000000002</v>
      </c>
      <c r="R195" s="9" t="s">
        <v>36</v>
      </c>
      <c r="S195" s="9">
        <v>0.63800000000000001</v>
      </c>
      <c r="T195" s="9">
        <v>4.5999999999999999E-2</v>
      </c>
      <c r="U195" s="9">
        <v>8.5999999999999993E-2</v>
      </c>
      <c r="V195" s="9">
        <v>7.4999999999999997E-2</v>
      </c>
      <c r="W195" s="9" t="s">
        <v>36</v>
      </c>
      <c r="X195" s="9" t="s">
        <v>36</v>
      </c>
      <c r="Y195" s="9" t="s">
        <v>36</v>
      </c>
      <c r="Z195" s="9" t="s">
        <v>36</v>
      </c>
      <c r="AA195" s="9">
        <v>0.379</v>
      </c>
      <c r="AB195" s="9">
        <v>0.73599999999999999</v>
      </c>
      <c r="AC195" s="9" t="s">
        <v>36</v>
      </c>
      <c r="AD195" s="9" t="s">
        <v>36</v>
      </c>
      <c r="AE195" s="9">
        <v>3.4000000000000002E-2</v>
      </c>
      <c r="AF195" s="9" t="s">
        <v>36</v>
      </c>
      <c r="AG195" s="9">
        <v>0.39700000000000002</v>
      </c>
      <c r="AH195" s="9">
        <v>0.78800000000000003</v>
      </c>
      <c r="AI195" s="9" t="s">
        <v>36</v>
      </c>
      <c r="AJ195" s="9" t="s">
        <v>36</v>
      </c>
      <c r="AK195" s="9">
        <v>5.3999999999999999E-2</v>
      </c>
      <c r="AL195" s="9" t="s">
        <v>36</v>
      </c>
    </row>
    <row r="196" spans="1:38" x14ac:dyDescent="0.25">
      <c r="A196" s="13" t="s">
        <v>237</v>
      </c>
      <c r="B196" s="6">
        <f t="shared" si="33"/>
        <v>6</v>
      </c>
      <c r="C196" s="6">
        <f t="shared" si="34"/>
        <v>0</v>
      </c>
      <c r="D196" s="6">
        <f t="shared" si="35"/>
        <v>0</v>
      </c>
      <c r="E196" s="6">
        <f t="shared" si="36"/>
        <v>0</v>
      </c>
      <c r="F196" s="6">
        <f t="shared" si="37"/>
        <v>0</v>
      </c>
      <c r="G196" s="6">
        <f t="shared" si="38"/>
        <v>6</v>
      </c>
      <c r="H196" s="6">
        <f t="shared" si="39"/>
        <v>25</v>
      </c>
      <c r="I196" s="7">
        <f t="shared" si="40"/>
        <v>24</v>
      </c>
      <c r="J196" s="8">
        <f t="shared" si="41"/>
        <v>24</v>
      </c>
      <c r="K196" s="5">
        <f t="shared" si="31"/>
        <v>5.5500000000000007</v>
      </c>
      <c r="L196" s="5">
        <f t="shared" si="32"/>
        <v>12.4</v>
      </c>
      <c r="M196" s="4" t="s">
        <v>508</v>
      </c>
      <c r="N196" s="34" t="s">
        <v>36</v>
      </c>
      <c r="O196" s="9" t="s">
        <v>36</v>
      </c>
      <c r="P196" s="9" t="s">
        <v>36</v>
      </c>
      <c r="Q196" s="9">
        <v>6.1000000000000005</v>
      </c>
      <c r="R196" s="9">
        <v>12.4</v>
      </c>
      <c r="S196" s="9" t="s">
        <v>36</v>
      </c>
      <c r="T196" s="9" t="s">
        <v>36</v>
      </c>
      <c r="U196" s="9" t="s">
        <v>36</v>
      </c>
      <c r="V196" s="9" t="s">
        <v>36</v>
      </c>
      <c r="W196" s="9" t="s">
        <v>36</v>
      </c>
      <c r="X196" s="9">
        <v>5</v>
      </c>
      <c r="Y196" s="9" t="s">
        <v>36</v>
      </c>
      <c r="Z196" s="9" t="s">
        <v>36</v>
      </c>
      <c r="AA196" s="9" t="s">
        <v>36</v>
      </c>
      <c r="AB196" s="9">
        <v>3.5</v>
      </c>
      <c r="AC196" s="9">
        <v>4.8999999999999995</v>
      </c>
      <c r="AD196" s="9" t="s">
        <v>36</v>
      </c>
      <c r="AE196" s="9" t="s">
        <v>36</v>
      </c>
      <c r="AF196" s="9" t="s">
        <v>36</v>
      </c>
      <c r="AG196" s="9">
        <v>6.7</v>
      </c>
      <c r="AH196" s="9" t="s">
        <v>36</v>
      </c>
      <c r="AI196" s="9" t="s">
        <v>36</v>
      </c>
      <c r="AJ196" s="9" t="s">
        <v>36</v>
      </c>
      <c r="AK196" s="9" t="s">
        <v>36</v>
      </c>
      <c r="AL196" s="9" t="s">
        <v>36</v>
      </c>
    </row>
    <row r="197" spans="1:38" x14ac:dyDescent="0.25">
      <c r="A197" s="28" t="s">
        <v>238</v>
      </c>
      <c r="B197" s="6">
        <f t="shared" si="33"/>
        <v>13</v>
      </c>
      <c r="C197" s="6">
        <f t="shared" si="34"/>
        <v>0</v>
      </c>
      <c r="D197" s="6">
        <f t="shared" si="35"/>
        <v>0</v>
      </c>
      <c r="E197" s="6">
        <f t="shared" si="36"/>
        <v>0</v>
      </c>
      <c r="F197" s="6">
        <f t="shared" si="37"/>
        <v>0</v>
      </c>
      <c r="G197" s="6">
        <f t="shared" si="38"/>
        <v>13</v>
      </c>
      <c r="H197" s="6">
        <f t="shared" si="39"/>
        <v>24</v>
      </c>
      <c r="I197" s="7">
        <f t="shared" si="40"/>
        <v>54.166666666666664</v>
      </c>
      <c r="J197" s="8">
        <f t="shared" si="41"/>
        <v>54.166666666666664</v>
      </c>
      <c r="K197" s="5">
        <f t="shared" si="31"/>
        <v>0.54</v>
      </c>
      <c r="L197" s="5">
        <f t="shared" si="32"/>
        <v>1.3699999999999999</v>
      </c>
      <c r="M197" s="4" t="s">
        <v>509</v>
      </c>
      <c r="N197" s="34">
        <v>0.88</v>
      </c>
      <c r="O197" s="9">
        <v>0.59000000000000008</v>
      </c>
      <c r="P197" s="9">
        <v>0.54</v>
      </c>
      <c r="Q197" s="9" t="s">
        <v>36</v>
      </c>
      <c r="R197" s="9" t="s">
        <v>36</v>
      </c>
      <c r="S197" s="9"/>
      <c r="T197" s="9" t="s">
        <v>36</v>
      </c>
      <c r="U197" s="9" t="s">
        <v>36</v>
      </c>
      <c r="V197" s="9">
        <v>0.39</v>
      </c>
      <c r="W197" s="9">
        <v>0.38</v>
      </c>
      <c r="X197" s="9">
        <v>0.37</v>
      </c>
      <c r="Y197" s="9">
        <v>0.64</v>
      </c>
      <c r="Z197" s="9" t="s">
        <v>36</v>
      </c>
      <c r="AA197" s="9">
        <v>0.51</v>
      </c>
      <c r="AB197" s="9">
        <v>0.38</v>
      </c>
      <c r="AC197" s="9" t="s">
        <v>36</v>
      </c>
      <c r="AD197" s="9">
        <v>0.36000000000000004</v>
      </c>
      <c r="AE197" s="9" t="s">
        <v>36</v>
      </c>
      <c r="AF197" s="9" t="s">
        <v>36</v>
      </c>
      <c r="AG197" s="9">
        <v>0.8</v>
      </c>
      <c r="AH197" s="9">
        <v>1.1800000000000002</v>
      </c>
      <c r="AI197" s="9" t="s">
        <v>36</v>
      </c>
      <c r="AJ197" s="9" t="s">
        <v>36</v>
      </c>
      <c r="AK197" s="9">
        <v>1.3699999999999999</v>
      </c>
      <c r="AL197" s="9" t="s">
        <v>36</v>
      </c>
    </row>
    <row r="198" spans="1:38" x14ac:dyDescent="0.25">
      <c r="A198" s="13" t="s">
        <v>239</v>
      </c>
      <c r="B198" s="6">
        <f t="shared" si="33"/>
        <v>25</v>
      </c>
      <c r="C198" s="6">
        <f t="shared" si="34"/>
        <v>0</v>
      </c>
      <c r="D198" s="6">
        <f t="shared" si="35"/>
        <v>0</v>
      </c>
      <c r="E198" s="6">
        <f t="shared" si="36"/>
        <v>0</v>
      </c>
      <c r="F198" s="6">
        <f t="shared" si="37"/>
        <v>0</v>
      </c>
      <c r="G198" s="6">
        <f t="shared" si="38"/>
        <v>25</v>
      </c>
      <c r="H198" s="6">
        <f t="shared" si="39"/>
        <v>25</v>
      </c>
      <c r="I198" s="7">
        <f t="shared" si="40"/>
        <v>100</v>
      </c>
      <c r="J198" s="8">
        <f t="shared" si="41"/>
        <v>100</v>
      </c>
      <c r="K198" s="5">
        <f t="shared" si="31"/>
        <v>29.6</v>
      </c>
      <c r="L198" s="5">
        <f t="shared" si="32"/>
        <v>109.89999999999999</v>
      </c>
      <c r="M198" s="4" t="s">
        <v>510</v>
      </c>
      <c r="N198" s="34">
        <v>15</v>
      </c>
      <c r="O198" s="9">
        <v>58</v>
      </c>
      <c r="P198" s="9">
        <v>54.6</v>
      </c>
      <c r="Q198" s="9">
        <v>36.6</v>
      </c>
      <c r="R198" s="9">
        <v>1.4</v>
      </c>
      <c r="S198" s="9">
        <v>55.5</v>
      </c>
      <c r="T198" s="9">
        <v>4.4000000000000004</v>
      </c>
      <c r="U198" s="9">
        <v>29.6</v>
      </c>
      <c r="V198" s="9">
        <v>21.6</v>
      </c>
      <c r="W198" s="9">
        <v>15.4</v>
      </c>
      <c r="X198" s="9">
        <v>43.5</v>
      </c>
      <c r="Y198" s="9">
        <v>51.2</v>
      </c>
      <c r="Z198" s="9">
        <v>19.5</v>
      </c>
      <c r="AA198" s="9">
        <v>21.6</v>
      </c>
      <c r="AB198" s="9">
        <v>8.8000000000000007</v>
      </c>
      <c r="AC198" s="9">
        <v>44.6</v>
      </c>
      <c r="AD198" s="9">
        <v>50.6</v>
      </c>
      <c r="AE198" s="9">
        <v>21.6</v>
      </c>
      <c r="AF198" s="9">
        <v>25.6</v>
      </c>
      <c r="AG198" s="9">
        <v>14.8</v>
      </c>
      <c r="AH198" s="9">
        <v>49.4</v>
      </c>
      <c r="AI198" s="9">
        <v>30.700000000000003</v>
      </c>
      <c r="AJ198" s="9">
        <v>109.89999999999999</v>
      </c>
      <c r="AK198" s="9">
        <v>101.3</v>
      </c>
      <c r="AL198" s="9">
        <v>18.100000000000001</v>
      </c>
    </row>
    <row r="199" spans="1:38" x14ac:dyDescent="0.25">
      <c r="A199" s="13" t="s">
        <v>240</v>
      </c>
      <c r="B199" s="6">
        <f t="shared" si="33"/>
        <v>0</v>
      </c>
      <c r="C199" s="6">
        <f t="shared" si="34"/>
        <v>0</v>
      </c>
      <c r="D199" s="6">
        <f t="shared" si="35"/>
        <v>0</v>
      </c>
      <c r="E199" s="6">
        <f t="shared" si="36"/>
        <v>0</v>
      </c>
      <c r="F199" s="6">
        <f t="shared" si="37"/>
        <v>0</v>
      </c>
      <c r="G199" s="6">
        <f t="shared" si="38"/>
        <v>0</v>
      </c>
      <c r="H199" s="6">
        <f t="shared" si="39"/>
        <v>25</v>
      </c>
      <c r="I199" s="7">
        <f t="shared" si="40"/>
        <v>0</v>
      </c>
      <c r="J199" s="8">
        <f t="shared" si="41"/>
        <v>0</v>
      </c>
      <c r="K199" s="5" t="s">
        <v>36</v>
      </c>
      <c r="L199" s="5" t="s">
        <v>36</v>
      </c>
      <c r="M199" s="4" t="s">
        <v>511</v>
      </c>
      <c r="N199" s="34" t="s">
        <v>36</v>
      </c>
      <c r="O199" s="9" t="s">
        <v>36</v>
      </c>
      <c r="P199" s="9" t="s">
        <v>36</v>
      </c>
      <c r="Q199" s="9" t="s">
        <v>36</v>
      </c>
      <c r="R199" s="9" t="s">
        <v>36</v>
      </c>
      <c r="S199" s="9" t="s">
        <v>36</v>
      </c>
      <c r="T199" s="9" t="s">
        <v>36</v>
      </c>
      <c r="U199" s="9" t="s">
        <v>36</v>
      </c>
      <c r="V199" s="9" t="s">
        <v>36</v>
      </c>
      <c r="W199" s="9" t="s">
        <v>36</v>
      </c>
      <c r="X199" s="9" t="s">
        <v>36</v>
      </c>
      <c r="Y199" s="9" t="s">
        <v>36</v>
      </c>
      <c r="Z199" s="9" t="s">
        <v>36</v>
      </c>
      <c r="AA199" s="9" t="s">
        <v>36</v>
      </c>
      <c r="AB199" s="9" t="s">
        <v>36</v>
      </c>
      <c r="AC199" s="9" t="s">
        <v>36</v>
      </c>
      <c r="AD199" s="9" t="s">
        <v>36</v>
      </c>
      <c r="AE199" s="9" t="s">
        <v>36</v>
      </c>
      <c r="AF199" s="9" t="s">
        <v>36</v>
      </c>
      <c r="AG199" s="9" t="s">
        <v>36</v>
      </c>
      <c r="AH199" s="9" t="s">
        <v>36</v>
      </c>
      <c r="AI199" s="9" t="s">
        <v>36</v>
      </c>
      <c r="AJ199" s="9" t="s">
        <v>36</v>
      </c>
      <c r="AK199" s="9" t="s">
        <v>36</v>
      </c>
      <c r="AL199" s="9" t="s">
        <v>36</v>
      </c>
    </row>
    <row r="200" spans="1:38" x14ac:dyDescent="0.25">
      <c r="A200" s="13" t="s">
        <v>241</v>
      </c>
      <c r="B200" s="6">
        <f t="shared" si="33"/>
        <v>0</v>
      </c>
      <c r="C200" s="6">
        <f t="shared" si="34"/>
        <v>0</v>
      </c>
      <c r="D200" s="6">
        <f t="shared" si="35"/>
        <v>0</v>
      </c>
      <c r="E200" s="6">
        <f t="shared" si="36"/>
        <v>0</v>
      </c>
      <c r="F200" s="6">
        <f t="shared" si="37"/>
        <v>0</v>
      </c>
      <c r="G200" s="6">
        <f t="shared" si="38"/>
        <v>0</v>
      </c>
      <c r="H200" s="6">
        <f t="shared" si="39"/>
        <v>24</v>
      </c>
      <c r="I200" s="7">
        <f t="shared" si="40"/>
        <v>0</v>
      </c>
      <c r="J200" s="8">
        <f t="shared" si="41"/>
        <v>0</v>
      </c>
      <c r="K200" s="5" t="s">
        <v>36</v>
      </c>
      <c r="L200" s="5" t="s">
        <v>36</v>
      </c>
      <c r="M200" s="4" t="s">
        <v>512</v>
      </c>
      <c r="N200" s="34" t="s">
        <v>36</v>
      </c>
      <c r="O200" s="9" t="s">
        <v>36</v>
      </c>
      <c r="P200" s="9" t="s">
        <v>36</v>
      </c>
      <c r="Q200" s="9" t="s">
        <v>36</v>
      </c>
      <c r="R200" s="9" t="s">
        <v>36</v>
      </c>
      <c r="S200" s="9"/>
      <c r="T200" s="9" t="s">
        <v>36</v>
      </c>
      <c r="U200" s="9" t="s">
        <v>36</v>
      </c>
      <c r="V200" s="9" t="s">
        <v>36</v>
      </c>
      <c r="W200" s="9" t="s">
        <v>36</v>
      </c>
      <c r="X200" s="9" t="s">
        <v>36</v>
      </c>
      <c r="Y200" s="9" t="s">
        <v>36</v>
      </c>
      <c r="Z200" s="9" t="s">
        <v>36</v>
      </c>
      <c r="AA200" s="9" t="s">
        <v>36</v>
      </c>
      <c r="AB200" s="9" t="s">
        <v>36</v>
      </c>
      <c r="AC200" s="9" t="s">
        <v>36</v>
      </c>
      <c r="AD200" s="9" t="s">
        <v>36</v>
      </c>
      <c r="AE200" s="9" t="s">
        <v>36</v>
      </c>
      <c r="AF200" s="9" t="s">
        <v>36</v>
      </c>
      <c r="AG200" s="9" t="s">
        <v>36</v>
      </c>
      <c r="AH200" s="9" t="s">
        <v>36</v>
      </c>
      <c r="AI200" s="9" t="s">
        <v>36</v>
      </c>
      <c r="AJ200" s="9" t="s">
        <v>36</v>
      </c>
      <c r="AK200" s="9" t="s">
        <v>36</v>
      </c>
      <c r="AL200" s="9" t="s">
        <v>36</v>
      </c>
    </row>
    <row r="201" spans="1:38" x14ac:dyDescent="0.25">
      <c r="A201" s="13" t="s">
        <v>242</v>
      </c>
      <c r="B201" s="6">
        <f t="shared" si="33"/>
        <v>0</v>
      </c>
      <c r="C201" s="6">
        <f t="shared" si="34"/>
        <v>0</v>
      </c>
      <c r="D201" s="6">
        <f t="shared" si="35"/>
        <v>0</v>
      </c>
      <c r="E201" s="6">
        <f t="shared" si="36"/>
        <v>0</v>
      </c>
      <c r="F201" s="6">
        <f t="shared" si="37"/>
        <v>0</v>
      </c>
      <c r="G201" s="6">
        <f t="shared" si="38"/>
        <v>0</v>
      </c>
      <c r="H201" s="6">
        <f t="shared" si="39"/>
        <v>21</v>
      </c>
      <c r="I201" s="7">
        <f t="shared" si="40"/>
        <v>0</v>
      </c>
      <c r="J201" s="8">
        <f t="shared" si="41"/>
        <v>0</v>
      </c>
      <c r="K201" s="5" t="s">
        <v>36</v>
      </c>
      <c r="L201" s="5" t="s">
        <v>36</v>
      </c>
      <c r="M201" s="4" t="s">
        <v>513</v>
      </c>
      <c r="N201" s="34" t="s">
        <v>36</v>
      </c>
      <c r="O201" s="9" t="s">
        <v>36</v>
      </c>
      <c r="P201" s="9" t="s">
        <v>36</v>
      </c>
      <c r="Q201" s="9" t="s">
        <v>36</v>
      </c>
      <c r="R201" s="9" t="s">
        <v>36</v>
      </c>
      <c r="S201" s="9" t="s">
        <v>36</v>
      </c>
      <c r="T201" s="9" t="s">
        <v>36</v>
      </c>
      <c r="U201" s="9" t="s">
        <v>36</v>
      </c>
      <c r="V201" s="9" t="s">
        <v>36</v>
      </c>
      <c r="W201" s="9" t="s">
        <v>36</v>
      </c>
      <c r="X201" s="9" t="s">
        <v>36</v>
      </c>
      <c r="Y201" s="9" t="s">
        <v>36</v>
      </c>
      <c r="Z201" s="9" t="s">
        <v>36</v>
      </c>
      <c r="AA201" s="9"/>
      <c r="AB201" s="9"/>
      <c r="AC201" s="9" t="s">
        <v>36</v>
      </c>
      <c r="AD201" s="9"/>
      <c r="AE201" s="9" t="s">
        <v>36</v>
      </c>
      <c r="AF201" s="9" t="s">
        <v>36</v>
      </c>
      <c r="AG201" s="9" t="s">
        <v>36</v>
      </c>
      <c r="AH201" s="9" t="s">
        <v>36</v>
      </c>
      <c r="AI201" s="9" t="s">
        <v>36</v>
      </c>
      <c r="AJ201" s="9" t="s">
        <v>36</v>
      </c>
      <c r="AK201" s="9" t="s">
        <v>36</v>
      </c>
      <c r="AL201" s="9"/>
    </row>
    <row r="202" spans="1:38" x14ac:dyDescent="0.25">
      <c r="A202" s="13" t="s">
        <v>243</v>
      </c>
      <c r="B202" s="6">
        <f t="shared" si="33"/>
        <v>12</v>
      </c>
      <c r="C202" s="6">
        <f t="shared" si="34"/>
        <v>0</v>
      </c>
      <c r="D202" s="6">
        <f t="shared" si="35"/>
        <v>0</v>
      </c>
      <c r="E202" s="6">
        <f t="shared" si="36"/>
        <v>0</v>
      </c>
      <c r="F202" s="6">
        <f t="shared" si="37"/>
        <v>0</v>
      </c>
      <c r="G202" s="6">
        <f t="shared" si="38"/>
        <v>12</v>
      </c>
      <c r="H202" s="6">
        <f t="shared" si="39"/>
        <v>24</v>
      </c>
      <c r="I202" s="7">
        <f t="shared" si="40"/>
        <v>50</v>
      </c>
      <c r="J202" s="8">
        <f t="shared" si="41"/>
        <v>50</v>
      </c>
      <c r="K202" s="5">
        <f t="shared" ref="K202:K245" si="42">MEDIAN(N202:AL202)</f>
        <v>3.8199999999999998E-2</v>
      </c>
      <c r="L202" s="5">
        <f t="shared" ref="L202:L246" si="43">MAX(N202:AL202)</f>
        <v>0.24490000000000001</v>
      </c>
      <c r="M202" s="4" t="s">
        <v>514</v>
      </c>
      <c r="N202" s="34">
        <v>0.14360000000000001</v>
      </c>
      <c r="O202" s="9">
        <v>3.39E-2</v>
      </c>
      <c r="P202" s="9">
        <v>2.81E-2</v>
      </c>
      <c r="Q202" s="9">
        <v>0.16250000000000001</v>
      </c>
      <c r="R202" s="9" t="s">
        <v>36</v>
      </c>
      <c r="S202" s="9">
        <v>2.3E-2</v>
      </c>
      <c r="T202" s="9" t="s">
        <v>36</v>
      </c>
      <c r="U202" s="9">
        <v>0.12280000000000001</v>
      </c>
      <c r="V202" s="9" t="s">
        <v>36</v>
      </c>
      <c r="W202" s="9" t="s">
        <v>36</v>
      </c>
      <c r="X202" s="9" t="s">
        <v>36</v>
      </c>
      <c r="Y202" s="9" t="s">
        <v>36</v>
      </c>
      <c r="Z202" s="9" t="s">
        <v>36</v>
      </c>
      <c r="AA202" s="9">
        <v>4.2500000000000003E-2</v>
      </c>
      <c r="AB202" s="9">
        <v>0.01</v>
      </c>
      <c r="AC202" s="9" t="s">
        <v>36</v>
      </c>
      <c r="AD202" s="9">
        <v>1.5900000000000001E-2</v>
      </c>
      <c r="AE202" s="9">
        <v>0.13869999999999999</v>
      </c>
      <c r="AF202" s="9" t="s">
        <v>36</v>
      </c>
      <c r="AG202" s="9">
        <v>3.39E-2</v>
      </c>
      <c r="AH202" s="9">
        <v>0.24490000000000001</v>
      </c>
      <c r="AI202" s="9" t="s">
        <v>36</v>
      </c>
      <c r="AJ202" s="9" t="s">
        <v>36</v>
      </c>
      <c r="AK202" s="9" t="s">
        <v>36</v>
      </c>
      <c r="AL202" s="9"/>
    </row>
    <row r="203" spans="1:38" x14ac:dyDescent="0.25">
      <c r="A203" s="13" t="s">
        <v>244</v>
      </c>
      <c r="B203" s="6">
        <f t="shared" si="33"/>
        <v>0</v>
      </c>
      <c r="C203" s="6">
        <f t="shared" si="34"/>
        <v>0</v>
      </c>
      <c r="D203" s="6">
        <f t="shared" si="35"/>
        <v>0</v>
      </c>
      <c r="E203" s="6">
        <f t="shared" si="36"/>
        <v>0</v>
      </c>
      <c r="F203" s="6">
        <f t="shared" si="37"/>
        <v>0</v>
      </c>
      <c r="G203" s="6">
        <f t="shared" si="38"/>
        <v>0</v>
      </c>
      <c r="H203" s="6">
        <f t="shared" si="39"/>
        <v>25</v>
      </c>
      <c r="I203" s="7">
        <f t="shared" si="40"/>
        <v>0</v>
      </c>
      <c r="J203" s="8">
        <f t="shared" si="41"/>
        <v>0</v>
      </c>
      <c r="K203" s="5" t="s">
        <v>36</v>
      </c>
      <c r="L203" s="5" t="s">
        <v>36</v>
      </c>
      <c r="M203" s="4" t="s">
        <v>515</v>
      </c>
      <c r="N203" s="34" t="s">
        <v>36</v>
      </c>
      <c r="O203" s="9" t="s">
        <v>36</v>
      </c>
      <c r="P203" s="9" t="s">
        <v>36</v>
      </c>
      <c r="Q203" s="9" t="s">
        <v>36</v>
      </c>
      <c r="R203" s="9" t="s">
        <v>36</v>
      </c>
      <c r="S203" s="9" t="s">
        <v>36</v>
      </c>
      <c r="T203" s="9" t="s">
        <v>36</v>
      </c>
      <c r="U203" s="9" t="s">
        <v>36</v>
      </c>
      <c r="V203" s="9" t="s">
        <v>36</v>
      </c>
      <c r="W203" s="9" t="s">
        <v>36</v>
      </c>
      <c r="X203" s="9" t="s">
        <v>36</v>
      </c>
      <c r="Y203" s="9" t="s">
        <v>36</v>
      </c>
      <c r="Z203" s="9" t="s">
        <v>36</v>
      </c>
      <c r="AA203" s="9" t="s">
        <v>36</v>
      </c>
      <c r="AB203" s="9" t="s">
        <v>36</v>
      </c>
      <c r="AC203" s="9" t="s">
        <v>36</v>
      </c>
      <c r="AD203" s="9" t="s">
        <v>36</v>
      </c>
      <c r="AE203" s="9" t="s">
        <v>36</v>
      </c>
      <c r="AF203" s="9" t="s">
        <v>36</v>
      </c>
      <c r="AG203" s="9" t="s">
        <v>36</v>
      </c>
      <c r="AH203" s="9" t="s">
        <v>36</v>
      </c>
      <c r="AI203" s="9" t="s">
        <v>36</v>
      </c>
      <c r="AJ203" s="9" t="s">
        <v>36</v>
      </c>
      <c r="AK203" s="9" t="s">
        <v>36</v>
      </c>
      <c r="AL203" s="9" t="s">
        <v>36</v>
      </c>
    </row>
    <row r="204" spans="1:38" x14ac:dyDescent="0.25">
      <c r="A204" s="13" t="s">
        <v>245</v>
      </c>
      <c r="B204" s="6">
        <f t="shared" si="33"/>
        <v>25</v>
      </c>
      <c r="C204" s="6">
        <f t="shared" si="34"/>
        <v>0</v>
      </c>
      <c r="D204" s="6">
        <f t="shared" si="35"/>
        <v>0</v>
      </c>
      <c r="E204" s="6">
        <f t="shared" si="36"/>
        <v>0</v>
      </c>
      <c r="F204" s="6">
        <f t="shared" si="37"/>
        <v>0</v>
      </c>
      <c r="G204" s="6">
        <f t="shared" si="38"/>
        <v>25</v>
      </c>
      <c r="H204" s="6">
        <f t="shared" si="39"/>
        <v>25</v>
      </c>
      <c r="I204" s="7">
        <f t="shared" si="40"/>
        <v>100</v>
      </c>
      <c r="J204" s="8">
        <f t="shared" si="41"/>
        <v>100</v>
      </c>
      <c r="K204" s="5">
        <f t="shared" si="42"/>
        <v>39.340000000000003</v>
      </c>
      <c r="L204" s="5">
        <f t="shared" si="43"/>
        <v>78.39</v>
      </c>
      <c r="M204" s="4" t="s">
        <v>516</v>
      </c>
      <c r="N204" s="34">
        <v>28.23</v>
      </c>
      <c r="O204" s="9">
        <v>39.340000000000003</v>
      </c>
      <c r="P204" s="9">
        <v>45.08</v>
      </c>
      <c r="Q204" s="9">
        <v>46.16</v>
      </c>
      <c r="R204" s="9">
        <v>17.53</v>
      </c>
      <c r="S204" s="9">
        <v>47.67</v>
      </c>
      <c r="T204" s="9">
        <v>6.4109999999999996</v>
      </c>
      <c r="U204" s="9">
        <v>46.89</v>
      </c>
      <c r="V204" s="9">
        <v>5.2990000000000004</v>
      </c>
      <c r="W204" s="9">
        <v>10.34</v>
      </c>
      <c r="X204" s="9">
        <v>72.19</v>
      </c>
      <c r="Y204" s="9">
        <v>53.28</v>
      </c>
      <c r="Z204" s="9">
        <v>27.44</v>
      </c>
      <c r="AA204" s="9">
        <v>17.579999999999998</v>
      </c>
      <c r="AB204" s="9">
        <v>16.18</v>
      </c>
      <c r="AC204" s="9">
        <v>42.02</v>
      </c>
      <c r="AD204" s="9">
        <v>39.950000000000003</v>
      </c>
      <c r="AE204" s="9">
        <v>8.4770000000000003</v>
      </c>
      <c r="AF204" s="9">
        <v>10.92</v>
      </c>
      <c r="AG204" s="9">
        <v>43.98</v>
      </c>
      <c r="AH204" s="9">
        <v>45.96</v>
      </c>
      <c r="AI204" s="9">
        <v>25.52</v>
      </c>
      <c r="AJ204" s="9">
        <v>78.39</v>
      </c>
      <c r="AK204" s="9">
        <v>70.69</v>
      </c>
      <c r="AL204" s="9">
        <v>1.9690000000000001</v>
      </c>
    </row>
    <row r="205" spans="1:38" x14ac:dyDescent="0.25">
      <c r="A205" s="13" t="s">
        <v>246</v>
      </c>
      <c r="B205" s="6">
        <f t="shared" si="33"/>
        <v>8</v>
      </c>
      <c r="C205" s="6">
        <f t="shared" si="34"/>
        <v>0</v>
      </c>
      <c r="D205" s="6">
        <f t="shared" si="35"/>
        <v>0</v>
      </c>
      <c r="E205" s="6">
        <f t="shared" si="36"/>
        <v>0</v>
      </c>
      <c r="F205" s="6">
        <f t="shared" si="37"/>
        <v>0</v>
      </c>
      <c r="G205" s="6">
        <f t="shared" si="38"/>
        <v>8</v>
      </c>
      <c r="H205" s="6">
        <f t="shared" si="39"/>
        <v>15</v>
      </c>
      <c r="I205" s="7">
        <f t="shared" si="40"/>
        <v>53.333333333333336</v>
      </c>
      <c r="J205" s="8">
        <f t="shared" si="41"/>
        <v>53.333333333333336</v>
      </c>
      <c r="K205" s="5">
        <f t="shared" si="42"/>
        <v>7.8100000000000003E-2</v>
      </c>
      <c r="L205" s="5">
        <f t="shared" si="43"/>
        <v>0.32469999999999999</v>
      </c>
      <c r="M205" s="4" t="s">
        <v>517</v>
      </c>
      <c r="N205" s="34" t="s">
        <v>36</v>
      </c>
      <c r="O205" s="9"/>
      <c r="P205" s="9"/>
      <c r="Q205" s="9"/>
      <c r="R205" s="9" t="s">
        <v>36</v>
      </c>
      <c r="S205" s="9"/>
      <c r="T205" s="9">
        <v>0.12870000000000001</v>
      </c>
      <c r="U205" s="9" t="s">
        <v>36</v>
      </c>
      <c r="V205" s="9" t="s">
        <v>36</v>
      </c>
      <c r="W205" s="9">
        <v>2.7099999999999999E-2</v>
      </c>
      <c r="X205" s="9" t="s">
        <v>36</v>
      </c>
      <c r="Y205" s="9"/>
      <c r="Z205" s="9" t="s">
        <v>36</v>
      </c>
      <c r="AA205" s="9">
        <v>0.04</v>
      </c>
      <c r="AB205" s="9"/>
      <c r="AC205" s="9">
        <v>0.1103</v>
      </c>
      <c r="AD205" s="9">
        <v>0.02</v>
      </c>
      <c r="AE205" s="9">
        <v>4.5900000000000003E-2</v>
      </c>
      <c r="AF205" s="9"/>
      <c r="AG205" s="9"/>
      <c r="AH205" s="9" t="s">
        <v>36</v>
      </c>
      <c r="AI205" s="9">
        <v>0.1278</v>
      </c>
      <c r="AJ205" s="9">
        <v>0.32469999999999999</v>
      </c>
      <c r="AK205" s="9"/>
      <c r="AL205" s="9"/>
    </row>
    <row r="206" spans="1:38" x14ac:dyDescent="0.25">
      <c r="A206" s="13" t="s">
        <v>247</v>
      </c>
      <c r="B206" s="6">
        <f t="shared" si="33"/>
        <v>20</v>
      </c>
      <c r="C206" s="6">
        <f t="shared" si="34"/>
        <v>0</v>
      </c>
      <c r="D206" s="6">
        <f t="shared" si="35"/>
        <v>0</v>
      </c>
      <c r="E206" s="6">
        <f t="shared" si="36"/>
        <v>0</v>
      </c>
      <c r="F206" s="6">
        <f t="shared" si="37"/>
        <v>3</v>
      </c>
      <c r="G206" s="6">
        <f t="shared" si="38"/>
        <v>23</v>
      </c>
      <c r="H206" s="6">
        <f t="shared" si="39"/>
        <v>24</v>
      </c>
      <c r="I206" s="7">
        <f t="shared" si="40"/>
        <v>95.833333333333343</v>
      </c>
      <c r="J206" s="8">
        <f t="shared" si="41"/>
        <v>83.333333333333343</v>
      </c>
      <c r="K206" s="5">
        <f t="shared" si="42"/>
        <v>26.889699999999998</v>
      </c>
      <c r="L206" s="5">
        <f t="shared" si="43"/>
        <v>60.841299999999997</v>
      </c>
      <c r="M206" s="4" t="s">
        <v>518</v>
      </c>
      <c r="N206" s="34">
        <v>31.281600000000001</v>
      </c>
      <c r="O206" s="9">
        <v>46.057400000000001</v>
      </c>
      <c r="P206" s="9">
        <v>59.673400000000001</v>
      </c>
      <c r="Q206" s="9" t="s">
        <v>4</v>
      </c>
      <c r="R206" s="9">
        <v>16.255800000000001</v>
      </c>
      <c r="S206" s="9">
        <v>36.513800000000003</v>
      </c>
      <c r="T206" s="9">
        <v>5.9080000000000004</v>
      </c>
      <c r="U206" s="9">
        <v>53.9664</v>
      </c>
      <c r="V206" s="9">
        <v>13.71</v>
      </c>
      <c r="W206" s="9">
        <v>13.294600000000001</v>
      </c>
      <c r="X206" s="9">
        <v>17.216799999999999</v>
      </c>
      <c r="Y206" s="9">
        <v>26.099499999999999</v>
      </c>
      <c r="Z206" s="9">
        <v>7.3722000000000003</v>
      </c>
      <c r="AA206" s="9">
        <v>7.2140000000000004</v>
      </c>
      <c r="AB206" s="9">
        <v>23.613399999999999</v>
      </c>
      <c r="AC206" s="9">
        <v>46.702300000000001</v>
      </c>
      <c r="AD206" s="9">
        <v>35.186300000000003</v>
      </c>
      <c r="AE206" s="9">
        <v>27.6799</v>
      </c>
      <c r="AF206" s="9">
        <v>43.139499999999998</v>
      </c>
      <c r="AG206" s="9" t="s">
        <v>4</v>
      </c>
      <c r="AH206" s="9" t="s">
        <v>4</v>
      </c>
      <c r="AI206" s="9">
        <v>60.841299999999997</v>
      </c>
      <c r="AJ206" s="9">
        <v>9.6989000000000001</v>
      </c>
      <c r="AK206" s="9" t="s">
        <v>36</v>
      </c>
      <c r="AL206" s="9"/>
    </row>
    <row r="207" spans="1:38" x14ac:dyDescent="0.25">
      <c r="A207" s="13" t="s">
        <v>248</v>
      </c>
      <c r="B207" s="6">
        <f t="shared" si="33"/>
        <v>1</v>
      </c>
      <c r="C207" s="6">
        <f t="shared" si="34"/>
        <v>0</v>
      </c>
      <c r="D207" s="6">
        <f t="shared" si="35"/>
        <v>0</v>
      </c>
      <c r="E207" s="6">
        <f t="shared" si="36"/>
        <v>0</v>
      </c>
      <c r="F207" s="6">
        <f t="shared" si="37"/>
        <v>0</v>
      </c>
      <c r="G207" s="6">
        <f t="shared" si="38"/>
        <v>1</v>
      </c>
      <c r="H207" s="6">
        <f t="shared" si="39"/>
        <v>1</v>
      </c>
      <c r="I207" s="7">
        <f t="shared" si="40"/>
        <v>100</v>
      </c>
      <c r="J207" s="8">
        <f t="shared" si="41"/>
        <v>100</v>
      </c>
      <c r="K207" s="5">
        <f t="shared" si="42"/>
        <v>0.25159999999999999</v>
      </c>
      <c r="L207" s="5">
        <f t="shared" si="43"/>
        <v>0.25159999999999999</v>
      </c>
      <c r="M207" s="4" t="s">
        <v>519</v>
      </c>
      <c r="N207" s="34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>
        <v>0.25159999999999999</v>
      </c>
      <c r="AG207" s="9"/>
      <c r="AH207" s="9"/>
      <c r="AI207" s="9"/>
      <c r="AJ207" s="9"/>
      <c r="AK207" s="9"/>
      <c r="AL207" s="9"/>
    </row>
    <row r="208" spans="1:38" x14ac:dyDescent="0.25">
      <c r="A208" s="13" t="s">
        <v>249</v>
      </c>
      <c r="B208" s="6">
        <f t="shared" si="33"/>
        <v>5</v>
      </c>
      <c r="C208" s="6">
        <f t="shared" si="34"/>
        <v>0</v>
      </c>
      <c r="D208" s="6">
        <f t="shared" si="35"/>
        <v>0</v>
      </c>
      <c r="E208" s="6">
        <f t="shared" si="36"/>
        <v>0</v>
      </c>
      <c r="F208" s="6">
        <f t="shared" si="37"/>
        <v>0</v>
      </c>
      <c r="G208" s="6">
        <f t="shared" si="38"/>
        <v>5</v>
      </c>
      <c r="H208" s="6">
        <f t="shared" si="39"/>
        <v>25</v>
      </c>
      <c r="I208" s="7">
        <f t="shared" si="40"/>
        <v>20</v>
      </c>
      <c r="J208" s="8">
        <f t="shared" si="41"/>
        <v>20</v>
      </c>
      <c r="K208" s="5">
        <f t="shared" si="42"/>
        <v>1.1000000000000001</v>
      </c>
      <c r="L208" s="5">
        <f t="shared" si="43"/>
        <v>36.700000000000003</v>
      </c>
      <c r="M208" s="4" t="s">
        <v>520</v>
      </c>
      <c r="N208" s="34">
        <v>1</v>
      </c>
      <c r="O208" s="9" t="s">
        <v>36</v>
      </c>
      <c r="P208" s="9">
        <v>2.1</v>
      </c>
      <c r="Q208" s="9">
        <v>1.1000000000000001</v>
      </c>
      <c r="R208" s="9">
        <v>36.700000000000003</v>
      </c>
      <c r="S208" s="9" t="s">
        <v>36</v>
      </c>
      <c r="T208" s="9" t="s">
        <v>36</v>
      </c>
      <c r="U208" s="9" t="s">
        <v>36</v>
      </c>
      <c r="V208" s="9" t="s">
        <v>36</v>
      </c>
      <c r="W208" s="9" t="s">
        <v>36</v>
      </c>
      <c r="X208" s="9" t="s">
        <v>36</v>
      </c>
      <c r="Y208" s="9" t="s">
        <v>36</v>
      </c>
      <c r="Z208" s="9" t="s">
        <v>36</v>
      </c>
      <c r="AA208" s="9" t="s">
        <v>36</v>
      </c>
      <c r="AB208" s="9" t="s">
        <v>36</v>
      </c>
      <c r="AC208" s="9">
        <v>1.1000000000000001</v>
      </c>
      <c r="AD208" s="9" t="s">
        <v>36</v>
      </c>
      <c r="AE208" s="9" t="s">
        <v>36</v>
      </c>
      <c r="AF208" s="9" t="s">
        <v>36</v>
      </c>
      <c r="AG208" s="9" t="s">
        <v>36</v>
      </c>
      <c r="AH208" s="9" t="s">
        <v>36</v>
      </c>
      <c r="AI208" s="9" t="s">
        <v>36</v>
      </c>
      <c r="AJ208" s="9" t="s">
        <v>36</v>
      </c>
      <c r="AK208" s="9" t="s">
        <v>36</v>
      </c>
      <c r="AL208" s="9" t="s">
        <v>36</v>
      </c>
    </row>
    <row r="209" spans="1:38" x14ac:dyDescent="0.25">
      <c r="A209" s="13" t="s">
        <v>250</v>
      </c>
      <c r="B209" s="6">
        <f t="shared" si="33"/>
        <v>16</v>
      </c>
      <c r="C209" s="6">
        <f t="shared" si="34"/>
        <v>0</v>
      </c>
      <c r="D209" s="6">
        <f t="shared" si="35"/>
        <v>0</v>
      </c>
      <c r="E209" s="6">
        <f t="shared" si="36"/>
        <v>0</v>
      </c>
      <c r="F209" s="6">
        <f t="shared" si="37"/>
        <v>0</v>
      </c>
      <c r="G209" s="6">
        <f t="shared" si="38"/>
        <v>16</v>
      </c>
      <c r="H209" s="6">
        <f t="shared" si="39"/>
        <v>25</v>
      </c>
      <c r="I209" s="7">
        <f t="shared" si="40"/>
        <v>64</v>
      </c>
      <c r="J209" s="8">
        <f t="shared" si="41"/>
        <v>64</v>
      </c>
      <c r="K209" s="5">
        <f t="shared" si="42"/>
        <v>4.75</v>
      </c>
      <c r="L209" s="5">
        <f t="shared" si="43"/>
        <v>109.10000000000001</v>
      </c>
      <c r="M209" s="4" t="s">
        <v>521</v>
      </c>
      <c r="N209" s="34" t="s">
        <v>36</v>
      </c>
      <c r="O209" s="9">
        <v>12.1</v>
      </c>
      <c r="P209" s="9">
        <v>3.8</v>
      </c>
      <c r="Q209" s="9">
        <v>39.6</v>
      </c>
      <c r="R209" s="9" t="s">
        <v>36</v>
      </c>
      <c r="S209" s="9">
        <v>9</v>
      </c>
      <c r="T209" s="9">
        <v>7.7</v>
      </c>
      <c r="U209" s="9" t="s">
        <v>36</v>
      </c>
      <c r="V209" s="9">
        <v>30.4</v>
      </c>
      <c r="W209" s="9" t="s">
        <v>36</v>
      </c>
      <c r="X209" s="9" t="s">
        <v>36</v>
      </c>
      <c r="Y209" s="9" t="s">
        <v>36</v>
      </c>
      <c r="Z209" s="9">
        <v>3</v>
      </c>
      <c r="AA209" s="9">
        <v>4</v>
      </c>
      <c r="AB209" s="9">
        <v>28.299999999999997</v>
      </c>
      <c r="AC209" s="9" t="s">
        <v>36</v>
      </c>
      <c r="AD209" s="9">
        <v>109.10000000000001</v>
      </c>
      <c r="AE209" s="9">
        <v>1</v>
      </c>
      <c r="AF209" s="9">
        <v>5.4</v>
      </c>
      <c r="AG209" s="9" t="s">
        <v>36</v>
      </c>
      <c r="AH209" s="9" t="s">
        <v>36</v>
      </c>
      <c r="AI209" s="9">
        <v>2.5</v>
      </c>
      <c r="AJ209" s="9">
        <v>2.9</v>
      </c>
      <c r="AK209" s="9">
        <v>1.4</v>
      </c>
      <c r="AL209" s="9">
        <v>4.1000000000000005</v>
      </c>
    </row>
    <row r="210" spans="1:38" x14ac:dyDescent="0.25">
      <c r="A210" s="13" t="s">
        <v>251</v>
      </c>
      <c r="B210" s="6">
        <f t="shared" si="33"/>
        <v>24</v>
      </c>
      <c r="C210" s="6">
        <f t="shared" si="34"/>
        <v>0</v>
      </c>
      <c r="D210" s="6">
        <f t="shared" si="35"/>
        <v>0</v>
      </c>
      <c r="E210" s="6">
        <f t="shared" si="36"/>
        <v>0</v>
      </c>
      <c r="F210" s="6">
        <f t="shared" si="37"/>
        <v>0</v>
      </c>
      <c r="G210" s="6">
        <f t="shared" si="38"/>
        <v>24</v>
      </c>
      <c r="H210" s="6">
        <f t="shared" si="39"/>
        <v>24</v>
      </c>
      <c r="I210" s="7">
        <f t="shared" si="40"/>
        <v>100</v>
      </c>
      <c r="J210" s="8">
        <f t="shared" si="41"/>
        <v>100</v>
      </c>
      <c r="K210" s="5">
        <f t="shared" si="42"/>
        <v>0.82905000000000006</v>
      </c>
      <c r="L210" s="5">
        <f t="shared" si="43"/>
        <v>1.2165999999999999</v>
      </c>
      <c r="M210" s="4" t="s">
        <v>522</v>
      </c>
      <c r="N210" s="34">
        <v>0.90459999999999996</v>
      </c>
      <c r="O210" s="9">
        <v>1.2165999999999999</v>
      </c>
      <c r="P210" s="9">
        <v>0.82620000000000005</v>
      </c>
      <c r="Q210" s="9">
        <v>1.0358000000000001</v>
      </c>
      <c r="R210" s="9">
        <v>0.1696</v>
      </c>
      <c r="S210" s="9">
        <v>0.64649999999999996</v>
      </c>
      <c r="T210" s="9">
        <v>2.3800000000000002E-2</v>
      </c>
      <c r="U210" s="9">
        <v>0.23089999999999999</v>
      </c>
      <c r="V210" s="9">
        <v>1.1299999999999999</v>
      </c>
      <c r="W210" s="9">
        <v>1.1386000000000001</v>
      </c>
      <c r="X210" s="9">
        <v>0.54330000000000001</v>
      </c>
      <c r="Y210" s="9">
        <v>0.80589999999999995</v>
      </c>
      <c r="Z210" s="9">
        <v>0.85229999999999995</v>
      </c>
      <c r="AA210" s="9">
        <v>1.1214</v>
      </c>
      <c r="AB210" s="9">
        <v>0.1164</v>
      </c>
      <c r="AC210" s="9">
        <v>0.4118</v>
      </c>
      <c r="AD210" s="9">
        <v>0.98180000000000001</v>
      </c>
      <c r="AE210" s="9">
        <v>0.66700000000000004</v>
      </c>
      <c r="AF210" s="9">
        <v>1.1014999999999999</v>
      </c>
      <c r="AG210" s="9">
        <v>0.8972</v>
      </c>
      <c r="AH210" s="9">
        <v>1.0402</v>
      </c>
      <c r="AI210" s="9">
        <v>0.73529999999999995</v>
      </c>
      <c r="AJ210" s="9">
        <v>0.83189999999999997</v>
      </c>
      <c r="AK210" s="9">
        <v>0.63800000000000001</v>
      </c>
      <c r="AL210" s="9"/>
    </row>
    <row r="211" spans="1:38" x14ac:dyDescent="0.25">
      <c r="A211" s="13" t="s">
        <v>252</v>
      </c>
      <c r="B211" s="6">
        <f t="shared" si="33"/>
        <v>20</v>
      </c>
      <c r="C211" s="6">
        <f t="shared" si="34"/>
        <v>0</v>
      </c>
      <c r="D211" s="6">
        <f t="shared" si="35"/>
        <v>0</v>
      </c>
      <c r="E211" s="6">
        <f t="shared" si="36"/>
        <v>0</v>
      </c>
      <c r="F211" s="6">
        <f t="shared" si="37"/>
        <v>0</v>
      </c>
      <c r="G211" s="6">
        <f t="shared" si="38"/>
        <v>20</v>
      </c>
      <c r="H211" s="6">
        <f t="shared" si="39"/>
        <v>25</v>
      </c>
      <c r="I211" s="7">
        <f t="shared" si="40"/>
        <v>80</v>
      </c>
      <c r="J211" s="8">
        <f t="shared" si="41"/>
        <v>80</v>
      </c>
      <c r="K211" s="5">
        <f t="shared" si="42"/>
        <v>3.4</v>
      </c>
      <c r="L211" s="5">
        <f t="shared" si="43"/>
        <v>90.7</v>
      </c>
      <c r="M211" s="4" t="s">
        <v>523</v>
      </c>
      <c r="N211" s="34" t="s">
        <v>36</v>
      </c>
      <c r="O211" s="9" t="s">
        <v>36</v>
      </c>
      <c r="P211" s="9">
        <v>1.8</v>
      </c>
      <c r="Q211" s="9">
        <v>4</v>
      </c>
      <c r="R211" s="9">
        <v>1.2</v>
      </c>
      <c r="S211" s="9">
        <v>4.8</v>
      </c>
      <c r="T211" s="9">
        <v>6.1000000000000005</v>
      </c>
      <c r="U211" s="9">
        <v>1.2</v>
      </c>
      <c r="V211" s="9">
        <v>25.3</v>
      </c>
      <c r="W211" s="9">
        <v>1.8</v>
      </c>
      <c r="X211" s="9">
        <v>1.7</v>
      </c>
      <c r="Y211" s="9">
        <v>10</v>
      </c>
      <c r="Z211" s="9" t="s">
        <v>36</v>
      </c>
      <c r="AA211" s="9">
        <v>1.2</v>
      </c>
      <c r="AB211" s="9" t="s">
        <v>36</v>
      </c>
      <c r="AC211" s="9">
        <v>8.1</v>
      </c>
      <c r="AD211" s="9">
        <v>2.2000000000000002</v>
      </c>
      <c r="AE211" s="9" t="s">
        <v>36</v>
      </c>
      <c r="AF211" s="9">
        <v>41.2</v>
      </c>
      <c r="AG211" s="9">
        <v>1.1000000000000001</v>
      </c>
      <c r="AH211" s="9">
        <v>2.8</v>
      </c>
      <c r="AI211" s="9">
        <v>1.5</v>
      </c>
      <c r="AJ211" s="9">
        <v>90.7</v>
      </c>
      <c r="AK211" s="9">
        <v>4.7</v>
      </c>
      <c r="AL211" s="9">
        <v>56.4</v>
      </c>
    </row>
    <row r="212" spans="1:38" x14ac:dyDescent="0.25">
      <c r="A212" s="13" t="s">
        <v>253</v>
      </c>
      <c r="B212" s="6">
        <f t="shared" si="33"/>
        <v>5</v>
      </c>
      <c r="C212" s="6">
        <f t="shared" si="34"/>
        <v>0</v>
      </c>
      <c r="D212" s="6">
        <f t="shared" si="35"/>
        <v>0</v>
      </c>
      <c r="E212" s="6">
        <f t="shared" si="36"/>
        <v>0</v>
      </c>
      <c r="F212" s="6">
        <f t="shared" si="37"/>
        <v>0</v>
      </c>
      <c r="G212" s="6">
        <f t="shared" si="38"/>
        <v>5</v>
      </c>
      <c r="H212" s="6">
        <f t="shared" si="39"/>
        <v>24</v>
      </c>
      <c r="I212" s="7">
        <f t="shared" si="40"/>
        <v>20.833333333333336</v>
      </c>
      <c r="J212" s="8">
        <f t="shared" si="41"/>
        <v>20.833333333333336</v>
      </c>
      <c r="K212" s="5">
        <f t="shared" si="42"/>
        <v>0.11</v>
      </c>
      <c r="L212" s="5">
        <f t="shared" si="43"/>
        <v>0.27</v>
      </c>
      <c r="M212" s="4" t="s">
        <v>524</v>
      </c>
      <c r="N212" s="34" t="s">
        <v>36</v>
      </c>
      <c r="O212" s="9" t="s">
        <v>36</v>
      </c>
      <c r="P212" s="9" t="s">
        <v>36</v>
      </c>
      <c r="Q212" s="9" t="s">
        <v>36</v>
      </c>
      <c r="R212" s="9">
        <v>0.1</v>
      </c>
      <c r="S212" s="9"/>
      <c r="T212" s="9">
        <v>0.25</v>
      </c>
      <c r="U212" s="9">
        <v>9.0000000000000011E-2</v>
      </c>
      <c r="V212" s="9">
        <v>0.11</v>
      </c>
      <c r="W212" s="9" t="s">
        <v>36</v>
      </c>
      <c r="X212" s="9" t="s">
        <v>36</v>
      </c>
      <c r="Y212" s="9" t="s">
        <v>36</v>
      </c>
      <c r="Z212" s="9" t="s">
        <v>36</v>
      </c>
      <c r="AA212" s="9" t="s">
        <v>36</v>
      </c>
      <c r="AB212" s="9" t="s">
        <v>36</v>
      </c>
      <c r="AC212" s="9" t="s">
        <v>36</v>
      </c>
      <c r="AD212" s="9" t="s">
        <v>36</v>
      </c>
      <c r="AE212" s="9" t="s">
        <v>36</v>
      </c>
      <c r="AF212" s="9" t="s">
        <v>36</v>
      </c>
      <c r="AG212" s="9" t="s">
        <v>36</v>
      </c>
      <c r="AH212" s="9">
        <v>0.27</v>
      </c>
      <c r="AI212" s="9" t="s">
        <v>36</v>
      </c>
      <c r="AJ212" s="9" t="s">
        <v>36</v>
      </c>
      <c r="AK212" s="9" t="s">
        <v>36</v>
      </c>
      <c r="AL212" s="9" t="s">
        <v>36</v>
      </c>
    </row>
    <row r="213" spans="1:38" x14ac:dyDescent="0.25">
      <c r="A213" s="13" t="s">
        <v>254</v>
      </c>
      <c r="B213" s="6">
        <f t="shared" si="33"/>
        <v>14</v>
      </c>
      <c r="C213" s="6">
        <f t="shared" si="34"/>
        <v>0</v>
      </c>
      <c r="D213" s="6">
        <f t="shared" si="35"/>
        <v>0</v>
      </c>
      <c r="E213" s="6">
        <f t="shared" si="36"/>
        <v>0</v>
      </c>
      <c r="F213" s="6">
        <f t="shared" si="37"/>
        <v>0</v>
      </c>
      <c r="G213" s="6">
        <f t="shared" si="38"/>
        <v>14</v>
      </c>
      <c r="H213" s="6">
        <f t="shared" si="39"/>
        <v>25</v>
      </c>
      <c r="I213" s="7">
        <f t="shared" si="40"/>
        <v>56.000000000000007</v>
      </c>
      <c r="J213" s="8">
        <f t="shared" si="41"/>
        <v>56.000000000000007</v>
      </c>
      <c r="K213" s="5">
        <f t="shared" si="42"/>
        <v>10.8</v>
      </c>
      <c r="L213" s="5">
        <f t="shared" si="43"/>
        <v>42.7</v>
      </c>
      <c r="M213" s="4" t="s">
        <v>525</v>
      </c>
      <c r="N213" s="34">
        <v>9.1999999999999993</v>
      </c>
      <c r="O213" s="9">
        <v>8.5</v>
      </c>
      <c r="P213" s="9">
        <v>12.1</v>
      </c>
      <c r="Q213" s="9">
        <v>5.1000000000000005</v>
      </c>
      <c r="R213" s="9">
        <v>12.7</v>
      </c>
      <c r="S213" s="9">
        <v>9.5</v>
      </c>
      <c r="T213" s="9" t="s">
        <v>36</v>
      </c>
      <c r="U213" s="9" t="s">
        <v>36</v>
      </c>
      <c r="V213" s="9" t="s">
        <v>36</v>
      </c>
      <c r="W213" s="9" t="s">
        <v>36</v>
      </c>
      <c r="X213" s="9">
        <v>32.5</v>
      </c>
      <c r="Y213" s="9" t="s">
        <v>36</v>
      </c>
      <c r="Z213" s="9" t="s">
        <v>36</v>
      </c>
      <c r="AA213" s="9" t="s">
        <v>36</v>
      </c>
      <c r="AB213" s="9">
        <v>7.3</v>
      </c>
      <c r="AC213" s="9">
        <v>42.7</v>
      </c>
      <c r="AD213" s="9" t="s">
        <v>36</v>
      </c>
      <c r="AE213" s="9">
        <v>6.8</v>
      </c>
      <c r="AF213" s="9" t="s">
        <v>36</v>
      </c>
      <c r="AG213" s="9">
        <v>35.5</v>
      </c>
      <c r="AH213" s="9">
        <v>29.9</v>
      </c>
      <c r="AI213" s="9" t="s">
        <v>36</v>
      </c>
      <c r="AJ213" s="9">
        <v>5.5</v>
      </c>
      <c r="AK213" s="9">
        <v>38.9</v>
      </c>
      <c r="AL213" s="9" t="s">
        <v>36</v>
      </c>
    </row>
    <row r="214" spans="1:38" x14ac:dyDescent="0.25">
      <c r="A214" s="13" t="s">
        <v>255</v>
      </c>
      <c r="B214" s="6">
        <f t="shared" si="33"/>
        <v>25</v>
      </c>
      <c r="C214" s="6">
        <f t="shared" si="34"/>
        <v>0</v>
      </c>
      <c r="D214" s="6">
        <f t="shared" si="35"/>
        <v>0</v>
      </c>
      <c r="E214" s="6">
        <f t="shared" si="36"/>
        <v>0</v>
      </c>
      <c r="F214" s="6">
        <f t="shared" si="37"/>
        <v>0</v>
      </c>
      <c r="G214" s="6">
        <f t="shared" si="38"/>
        <v>25</v>
      </c>
      <c r="H214" s="6">
        <f t="shared" si="39"/>
        <v>25</v>
      </c>
      <c r="I214" s="7">
        <f t="shared" si="40"/>
        <v>100</v>
      </c>
      <c r="J214" s="8">
        <f t="shared" si="41"/>
        <v>100</v>
      </c>
      <c r="K214" s="5">
        <f t="shared" si="42"/>
        <v>8.8130000000000006</v>
      </c>
      <c r="L214" s="5">
        <f t="shared" si="43"/>
        <v>31.69</v>
      </c>
      <c r="M214" s="4" t="s">
        <v>526</v>
      </c>
      <c r="N214" s="34">
        <v>4.84</v>
      </c>
      <c r="O214" s="9">
        <v>13.6</v>
      </c>
      <c r="P214" s="9">
        <v>8.8130000000000006</v>
      </c>
      <c r="Q214" s="9">
        <v>13.6</v>
      </c>
      <c r="R214" s="9">
        <v>10.85</v>
      </c>
      <c r="S214" s="9">
        <v>13.84</v>
      </c>
      <c r="T214" s="9">
        <v>1.99</v>
      </c>
      <c r="U214" s="9">
        <v>10.59</v>
      </c>
      <c r="V214" s="9">
        <v>1.371</v>
      </c>
      <c r="W214" s="9">
        <v>2.69</v>
      </c>
      <c r="X214" s="9">
        <v>23.32</v>
      </c>
      <c r="Y214" s="9">
        <v>17.97</v>
      </c>
      <c r="Z214" s="9">
        <v>2.9740000000000002</v>
      </c>
      <c r="AA214" s="9">
        <v>3.9159999999999999</v>
      </c>
      <c r="AB214" s="9">
        <v>2.1779999999999999</v>
      </c>
      <c r="AC214" s="9">
        <v>5.9660000000000002</v>
      </c>
      <c r="AD214" s="9">
        <v>13.24</v>
      </c>
      <c r="AE214" s="9">
        <v>3.0979999999999999</v>
      </c>
      <c r="AF214" s="9">
        <v>4.7590000000000003</v>
      </c>
      <c r="AG214" s="9">
        <v>31.69</v>
      </c>
      <c r="AH214" s="9">
        <v>22.82</v>
      </c>
      <c r="AI214" s="9">
        <v>7.7009999999999996</v>
      </c>
      <c r="AJ214" s="9">
        <v>27.07</v>
      </c>
      <c r="AK214" s="9">
        <v>23.16</v>
      </c>
      <c r="AL214" s="9">
        <v>0.9778</v>
      </c>
    </row>
    <row r="215" spans="1:38" x14ac:dyDescent="0.25">
      <c r="A215" s="13" t="s">
        <v>256</v>
      </c>
      <c r="B215" s="6">
        <f t="shared" si="33"/>
        <v>16</v>
      </c>
      <c r="C215" s="6">
        <f t="shared" si="34"/>
        <v>0</v>
      </c>
      <c r="D215" s="6">
        <f t="shared" si="35"/>
        <v>0</v>
      </c>
      <c r="E215" s="6">
        <f t="shared" si="36"/>
        <v>0</v>
      </c>
      <c r="F215" s="6">
        <f t="shared" si="37"/>
        <v>0</v>
      </c>
      <c r="G215" s="6">
        <f t="shared" si="38"/>
        <v>16</v>
      </c>
      <c r="H215" s="6">
        <f t="shared" si="39"/>
        <v>25</v>
      </c>
      <c r="I215" s="7">
        <f t="shared" si="40"/>
        <v>64</v>
      </c>
      <c r="J215" s="8">
        <f t="shared" si="41"/>
        <v>64</v>
      </c>
      <c r="K215" s="5">
        <f t="shared" si="42"/>
        <v>2.6</v>
      </c>
      <c r="L215" s="5">
        <f t="shared" si="43"/>
        <v>55.599999999999994</v>
      </c>
      <c r="M215" s="4" t="s">
        <v>527</v>
      </c>
      <c r="N215" s="34" t="s">
        <v>36</v>
      </c>
      <c r="O215" s="9" t="s">
        <v>36</v>
      </c>
      <c r="P215" s="9">
        <v>1</v>
      </c>
      <c r="Q215" s="9" t="s">
        <v>36</v>
      </c>
      <c r="R215" s="9" t="s">
        <v>36</v>
      </c>
      <c r="S215" s="9">
        <v>12.5</v>
      </c>
      <c r="T215" s="9">
        <v>2.8</v>
      </c>
      <c r="U215" s="9" t="s">
        <v>36</v>
      </c>
      <c r="V215" s="9">
        <v>8.6999999999999993</v>
      </c>
      <c r="W215" s="9" t="s">
        <v>36</v>
      </c>
      <c r="X215" s="9">
        <v>4</v>
      </c>
      <c r="Y215" s="9">
        <v>1.4</v>
      </c>
      <c r="Z215" s="9">
        <v>2.6</v>
      </c>
      <c r="AA215" s="9">
        <v>55.599999999999994</v>
      </c>
      <c r="AB215" s="9" t="s">
        <v>36</v>
      </c>
      <c r="AC215" s="9">
        <v>2.6</v>
      </c>
      <c r="AD215" s="9">
        <v>1.5</v>
      </c>
      <c r="AE215" s="9" t="s">
        <v>36</v>
      </c>
      <c r="AF215" s="9">
        <v>1.7</v>
      </c>
      <c r="AG215" s="9">
        <v>1.3</v>
      </c>
      <c r="AH215" s="9" t="s">
        <v>36</v>
      </c>
      <c r="AI215" s="9">
        <v>1</v>
      </c>
      <c r="AJ215" s="9">
        <v>1.7</v>
      </c>
      <c r="AK215" s="9">
        <v>3.3</v>
      </c>
      <c r="AL215" s="9">
        <v>28.5</v>
      </c>
    </row>
    <row r="216" spans="1:38" x14ac:dyDescent="0.25">
      <c r="A216" s="13" t="s">
        <v>257</v>
      </c>
      <c r="B216" s="6">
        <f t="shared" si="33"/>
        <v>5</v>
      </c>
      <c r="C216" s="6">
        <f t="shared" si="34"/>
        <v>0</v>
      </c>
      <c r="D216" s="6">
        <f t="shared" si="35"/>
        <v>0</v>
      </c>
      <c r="E216" s="6">
        <f t="shared" si="36"/>
        <v>0</v>
      </c>
      <c r="F216" s="6">
        <f t="shared" si="37"/>
        <v>0</v>
      </c>
      <c r="G216" s="6">
        <f t="shared" si="38"/>
        <v>5</v>
      </c>
      <c r="H216" s="6">
        <f t="shared" si="39"/>
        <v>25</v>
      </c>
      <c r="I216" s="7">
        <f t="shared" si="40"/>
        <v>20</v>
      </c>
      <c r="J216" s="8">
        <f t="shared" si="41"/>
        <v>20</v>
      </c>
      <c r="K216" s="5">
        <f t="shared" si="42"/>
        <v>1.2</v>
      </c>
      <c r="L216" s="5">
        <f t="shared" si="43"/>
        <v>3.5</v>
      </c>
      <c r="M216" s="4" t="s">
        <v>528</v>
      </c>
      <c r="N216" s="34" t="s">
        <v>36</v>
      </c>
      <c r="O216" s="9" t="s">
        <v>36</v>
      </c>
      <c r="P216" s="9">
        <v>1.2</v>
      </c>
      <c r="Q216" s="9">
        <v>3.5</v>
      </c>
      <c r="R216" s="9" t="s">
        <v>36</v>
      </c>
      <c r="S216" s="9" t="s">
        <v>36</v>
      </c>
      <c r="T216" s="9" t="s">
        <v>36</v>
      </c>
      <c r="U216" s="9" t="s">
        <v>36</v>
      </c>
      <c r="V216" s="9" t="s">
        <v>36</v>
      </c>
      <c r="W216" s="9">
        <v>1</v>
      </c>
      <c r="X216" s="9" t="s">
        <v>36</v>
      </c>
      <c r="Y216" s="9" t="s">
        <v>36</v>
      </c>
      <c r="Z216" s="9" t="s">
        <v>36</v>
      </c>
      <c r="AA216" s="9" t="s">
        <v>36</v>
      </c>
      <c r="AB216" s="9" t="s">
        <v>36</v>
      </c>
      <c r="AC216" s="9">
        <v>2.6</v>
      </c>
      <c r="AD216" s="9" t="s">
        <v>36</v>
      </c>
      <c r="AE216" s="9">
        <v>1.2</v>
      </c>
      <c r="AF216" s="9" t="s">
        <v>36</v>
      </c>
      <c r="AG216" s="9" t="s">
        <v>36</v>
      </c>
      <c r="AH216" s="9" t="s">
        <v>36</v>
      </c>
      <c r="AI216" s="9" t="s">
        <v>36</v>
      </c>
      <c r="AJ216" s="9" t="s">
        <v>36</v>
      </c>
      <c r="AK216" s="9" t="s">
        <v>36</v>
      </c>
      <c r="AL216" s="9" t="s">
        <v>36</v>
      </c>
    </row>
    <row r="217" spans="1:38" x14ac:dyDescent="0.25">
      <c r="A217" s="13" t="s">
        <v>258</v>
      </c>
      <c r="B217" s="6">
        <f t="shared" si="33"/>
        <v>24</v>
      </c>
      <c r="C217" s="6">
        <f t="shared" si="34"/>
        <v>0</v>
      </c>
      <c r="D217" s="6">
        <f t="shared" si="35"/>
        <v>0</v>
      </c>
      <c r="E217" s="6">
        <f t="shared" si="36"/>
        <v>0</v>
      </c>
      <c r="F217" s="6">
        <f t="shared" si="37"/>
        <v>0</v>
      </c>
      <c r="G217" s="6">
        <f t="shared" si="38"/>
        <v>24</v>
      </c>
      <c r="H217" s="6">
        <f t="shared" si="39"/>
        <v>25</v>
      </c>
      <c r="I217" s="7">
        <f t="shared" si="40"/>
        <v>96</v>
      </c>
      <c r="J217" s="8">
        <f t="shared" si="41"/>
        <v>96</v>
      </c>
      <c r="K217" s="5">
        <f t="shared" si="42"/>
        <v>0.77600000000000002</v>
      </c>
      <c r="L217" s="5">
        <f t="shared" si="43"/>
        <v>4.9059999999999997</v>
      </c>
      <c r="M217" s="4" t="s">
        <v>529</v>
      </c>
      <c r="N217" s="34">
        <v>0.76100000000000001</v>
      </c>
      <c r="O217" s="9">
        <v>0.72399999999999998</v>
      </c>
      <c r="P217" s="9">
        <v>1.0589999999999999</v>
      </c>
      <c r="Q217" s="9">
        <v>3.38</v>
      </c>
      <c r="R217" s="9">
        <v>1.01</v>
      </c>
      <c r="S217" s="9">
        <v>1.5249999999999999</v>
      </c>
      <c r="T217" s="9">
        <v>0.66400000000000003</v>
      </c>
      <c r="U217" s="9">
        <v>0.441</v>
      </c>
      <c r="V217" s="9">
        <v>0.155</v>
      </c>
      <c r="W217" s="9">
        <v>0.153</v>
      </c>
      <c r="X217" s="9">
        <v>0.41399999999999998</v>
      </c>
      <c r="Y217" s="9">
        <v>4.9059999999999997</v>
      </c>
      <c r="Z217" s="9">
        <v>0.79100000000000004</v>
      </c>
      <c r="AA217" s="9">
        <v>0.63900000000000001</v>
      </c>
      <c r="AB217" s="9">
        <v>0.79800000000000004</v>
      </c>
      <c r="AC217" s="9">
        <v>0.11700000000000001</v>
      </c>
      <c r="AD217" s="9">
        <v>0.85899999999999999</v>
      </c>
      <c r="AE217" s="9">
        <v>1.3779999999999999</v>
      </c>
      <c r="AF217" s="9" t="s">
        <v>36</v>
      </c>
      <c r="AG217" s="9">
        <v>0.40200000000000002</v>
      </c>
      <c r="AH217" s="9">
        <v>0.248</v>
      </c>
      <c r="AI217" s="9">
        <v>2.8180000000000001</v>
      </c>
      <c r="AJ217" s="9">
        <v>1.5820000000000001</v>
      </c>
      <c r="AK217" s="9">
        <v>0.81599999999999995</v>
      </c>
      <c r="AL217" s="9">
        <v>0.29699999999999999</v>
      </c>
    </row>
    <row r="218" spans="1:38" x14ac:dyDescent="0.25">
      <c r="A218" s="13" t="s">
        <v>259</v>
      </c>
      <c r="B218" s="6">
        <f t="shared" si="33"/>
        <v>6</v>
      </c>
      <c r="C218" s="6">
        <f t="shared" si="34"/>
        <v>0</v>
      </c>
      <c r="D218" s="6">
        <f t="shared" si="35"/>
        <v>0</v>
      </c>
      <c r="E218" s="6">
        <f t="shared" si="36"/>
        <v>0</v>
      </c>
      <c r="F218" s="6">
        <f t="shared" si="37"/>
        <v>0</v>
      </c>
      <c r="G218" s="6">
        <f t="shared" si="38"/>
        <v>6</v>
      </c>
      <c r="H218" s="6">
        <f t="shared" si="39"/>
        <v>25</v>
      </c>
      <c r="I218" s="7">
        <f t="shared" si="40"/>
        <v>24</v>
      </c>
      <c r="J218" s="8">
        <f t="shared" si="41"/>
        <v>24</v>
      </c>
      <c r="K218" s="5">
        <f t="shared" si="42"/>
        <v>1.7000000000000001E-2</v>
      </c>
      <c r="L218" s="5">
        <f t="shared" si="43"/>
        <v>0.02</v>
      </c>
      <c r="M218" s="4" t="s">
        <v>530</v>
      </c>
      <c r="N218" s="34" t="s">
        <v>36</v>
      </c>
      <c r="O218" s="9" t="s">
        <v>36</v>
      </c>
      <c r="P218" s="9" t="s">
        <v>36</v>
      </c>
      <c r="Q218" s="9" t="s">
        <v>36</v>
      </c>
      <c r="R218" s="9" t="s">
        <v>36</v>
      </c>
      <c r="S218" s="9" t="s">
        <v>36</v>
      </c>
      <c r="T218" s="9" t="s">
        <v>36</v>
      </c>
      <c r="U218" s="9">
        <v>1.7999999999999999E-2</v>
      </c>
      <c r="V218" s="9" t="s">
        <v>36</v>
      </c>
      <c r="W218" s="9" t="s">
        <v>36</v>
      </c>
      <c r="X218" s="9">
        <v>1.2E-2</v>
      </c>
      <c r="Y218" s="9" t="s">
        <v>36</v>
      </c>
      <c r="Z218" s="9">
        <v>1.0999999999999999E-2</v>
      </c>
      <c r="AA218" s="9" t="s">
        <v>36</v>
      </c>
      <c r="AB218" s="9" t="s">
        <v>36</v>
      </c>
      <c r="AC218" s="9" t="s">
        <v>36</v>
      </c>
      <c r="AD218" s="9" t="s">
        <v>36</v>
      </c>
      <c r="AE218" s="9" t="s">
        <v>36</v>
      </c>
      <c r="AF218" s="9" t="s">
        <v>36</v>
      </c>
      <c r="AG218" s="9" t="s">
        <v>36</v>
      </c>
      <c r="AH218" s="9">
        <v>1.9E-2</v>
      </c>
      <c r="AI218" s="9" t="s">
        <v>36</v>
      </c>
      <c r="AJ218" s="9">
        <v>1.6E-2</v>
      </c>
      <c r="AK218" s="9" t="s">
        <v>36</v>
      </c>
      <c r="AL218" s="9">
        <v>0.02</v>
      </c>
    </row>
    <row r="219" spans="1:38" x14ac:dyDescent="0.25">
      <c r="A219" s="13" t="s">
        <v>260</v>
      </c>
      <c r="B219" s="6">
        <f t="shared" si="33"/>
        <v>0</v>
      </c>
      <c r="C219" s="6">
        <f t="shared" si="34"/>
        <v>0</v>
      </c>
      <c r="D219" s="6">
        <f t="shared" si="35"/>
        <v>0</v>
      </c>
      <c r="E219" s="6">
        <f t="shared" si="36"/>
        <v>0</v>
      </c>
      <c r="F219" s="6">
        <f t="shared" si="37"/>
        <v>0</v>
      </c>
      <c r="G219" s="6">
        <f t="shared" si="38"/>
        <v>0</v>
      </c>
      <c r="H219" s="6">
        <f t="shared" si="39"/>
        <v>12</v>
      </c>
      <c r="I219" s="7">
        <f t="shared" si="40"/>
        <v>0</v>
      </c>
      <c r="J219" s="8">
        <f t="shared" si="41"/>
        <v>0</v>
      </c>
      <c r="K219" s="5" t="s">
        <v>36</v>
      </c>
      <c r="L219" s="5" t="s">
        <v>36</v>
      </c>
      <c r="M219" s="4" t="s">
        <v>531</v>
      </c>
      <c r="N219" s="34"/>
      <c r="O219" s="9"/>
      <c r="P219" s="9"/>
      <c r="Q219" s="9"/>
      <c r="R219" s="9"/>
      <c r="S219" s="9"/>
      <c r="T219" s="9"/>
      <c r="U219" s="9"/>
      <c r="V219" s="9" t="s">
        <v>36</v>
      </c>
      <c r="W219" s="9" t="s">
        <v>36</v>
      </c>
      <c r="X219" s="9"/>
      <c r="Y219" s="9"/>
      <c r="Z219" s="9" t="s">
        <v>36</v>
      </c>
      <c r="AA219" s="9" t="s">
        <v>36</v>
      </c>
      <c r="AB219" s="9" t="s">
        <v>36</v>
      </c>
      <c r="AC219" s="9" t="s">
        <v>36</v>
      </c>
      <c r="AD219" s="9" t="s">
        <v>36</v>
      </c>
      <c r="AE219" s="9" t="s">
        <v>36</v>
      </c>
      <c r="AF219" s="9" t="s">
        <v>36</v>
      </c>
      <c r="AG219" s="9"/>
      <c r="AH219" s="9" t="s">
        <v>36</v>
      </c>
      <c r="AI219" s="9" t="s">
        <v>36</v>
      </c>
      <c r="AJ219" s="9" t="s">
        <v>36</v>
      </c>
      <c r="AK219" s="9"/>
      <c r="AL219" s="9"/>
    </row>
    <row r="220" spans="1:38" x14ac:dyDescent="0.25">
      <c r="A220" s="13" t="s">
        <v>261</v>
      </c>
      <c r="B220" s="6">
        <f t="shared" si="33"/>
        <v>17</v>
      </c>
      <c r="C220" s="6">
        <f t="shared" si="34"/>
        <v>0</v>
      </c>
      <c r="D220" s="6">
        <f t="shared" si="35"/>
        <v>0</v>
      </c>
      <c r="E220" s="6">
        <f t="shared" si="36"/>
        <v>0</v>
      </c>
      <c r="F220" s="6">
        <f t="shared" si="37"/>
        <v>0</v>
      </c>
      <c r="G220" s="6">
        <f t="shared" si="38"/>
        <v>17</v>
      </c>
      <c r="H220" s="6">
        <f t="shared" si="39"/>
        <v>25</v>
      </c>
      <c r="I220" s="7">
        <f t="shared" si="40"/>
        <v>68</v>
      </c>
      <c r="J220" s="8">
        <f t="shared" si="41"/>
        <v>68</v>
      </c>
      <c r="K220" s="5">
        <f t="shared" si="42"/>
        <v>0.22</v>
      </c>
      <c r="L220" s="5">
        <f t="shared" si="43"/>
        <v>1.9590000000000001</v>
      </c>
      <c r="M220" s="4" t="s">
        <v>532</v>
      </c>
      <c r="N220" s="34">
        <v>0.03</v>
      </c>
      <c r="O220" s="9">
        <v>0.13100000000000001</v>
      </c>
      <c r="P220" s="9" t="s">
        <v>36</v>
      </c>
      <c r="Q220" s="9">
        <v>1.4019999999999999</v>
      </c>
      <c r="R220" s="9">
        <v>0.53400000000000003</v>
      </c>
      <c r="S220" s="9">
        <v>7.8E-2</v>
      </c>
      <c r="T220" s="9" t="s">
        <v>36</v>
      </c>
      <c r="U220" s="9" t="s">
        <v>36</v>
      </c>
      <c r="V220" s="9">
        <v>2.5000000000000001E-2</v>
      </c>
      <c r="W220" s="9">
        <v>1.9590000000000001</v>
      </c>
      <c r="X220" s="9" t="s">
        <v>36</v>
      </c>
      <c r="Y220" s="9">
        <v>0.76500000000000001</v>
      </c>
      <c r="Z220" s="9">
        <v>3.7999999999999999E-2</v>
      </c>
      <c r="AA220" s="9" t="s">
        <v>36</v>
      </c>
      <c r="AB220" s="9" t="s">
        <v>36</v>
      </c>
      <c r="AC220" s="9">
        <v>0.26100000000000001</v>
      </c>
      <c r="AD220" s="9">
        <v>0.22</v>
      </c>
      <c r="AE220" s="9" t="s">
        <v>36</v>
      </c>
      <c r="AF220" s="9">
        <v>0.99199999999999999</v>
      </c>
      <c r="AG220" s="9">
        <v>0.14299999999999999</v>
      </c>
      <c r="AH220" s="9">
        <v>0.8</v>
      </c>
      <c r="AI220" s="9">
        <v>0.44600000000000001</v>
      </c>
      <c r="AJ220" s="9">
        <v>2.9000000000000001E-2</v>
      </c>
      <c r="AK220" s="9">
        <v>9.5000000000000001E-2</v>
      </c>
      <c r="AL220" s="9" t="s">
        <v>36</v>
      </c>
    </row>
    <row r="221" spans="1:38" x14ac:dyDescent="0.25">
      <c r="A221" s="13" t="s">
        <v>262</v>
      </c>
      <c r="B221" s="6">
        <f t="shared" si="33"/>
        <v>17</v>
      </c>
      <c r="C221" s="6">
        <f t="shared" si="34"/>
        <v>0</v>
      </c>
      <c r="D221" s="6">
        <f t="shared" si="35"/>
        <v>0</v>
      </c>
      <c r="E221" s="6">
        <f t="shared" si="36"/>
        <v>0</v>
      </c>
      <c r="F221" s="6">
        <f t="shared" si="37"/>
        <v>0</v>
      </c>
      <c r="G221" s="6">
        <f t="shared" si="38"/>
        <v>17</v>
      </c>
      <c r="H221" s="6">
        <f t="shared" si="39"/>
        <v>25</v>
      </c>
      <c r="I221" s="7">
        <f t="shared" si="40"/>
        <v>68</v>
      </c>
      <c r="J221" s="8">
        <f t="shared" si="41"/>
        <v>68</v>
      </c>
      <c r="K221" s="5">
        <f t="shared" si="42"/>
        <v>0.19670000000000001</v>
      </c>
      <c r="L221" s="5">
        <f t="shared" si="43"/>
        <v>0.70420000000000005</v>
      </c>
      <c r="M221" s="4" t="s">
        <v>533</v>
      </c>
      <c r="N221" s="35" t="s">
        <v>36</v>
      </c>
      <c r="O221" s="36">
        <v>0.24260000000000001</v>
      </c>
      <c r="P221" s="36" t="s">
        <v>36</v>
      </c>
      <c r="Q221" s="36">
        <v>0.4874</v>
      </c>
      <c r="R221" s="36">
        <v>0.19670000000000001</v>
      </c>
      <c r="S221" s="36">
        <v>7.0800000000000002E-2</v>
      </c>
      <c r="T221" s="36" t="s">
        <v>36</v>
      </c>
      <c r="U221" s="36" t="s">
        <v>36</v>
      </c>
      <c r="V221" s="36" t="s">
        <v>36</v>
      </c>
      <c r="W221" s="36">
        <v>0.70420000000000005</v>
      </c>
      <c r="X221" s="36">
        <v>9.5999999999999992E-3</v>
      </c>
      <c r="Y221" s="36">
        <v>0.3831</v>
      </c>
      <c r="Z221" s="36">
        <v>0.19470000000000001</v>
      </c>
      <c r="AA221" s="36" t="s">
        <v>36</v>
      </c>
      <c r="AB221" s="36" t="s">
        <v>36</v>
      </c>
      <c r="AC221" s="36">
        <v>0.33929999999999999</v>
      </c>
      <c r="AD221" s="36">
        <v>0.1978</v>
      </c>
      <c r="AE221" s="36">
        <v>3.9100000000000003E-2</v>
      </c>
      <c r="AF221" s="36">
        <v>0.39369999999999999</v>
      </c>
      <c r="AG221" s="36">
        <v>5.4600000000000003E-2</v>
      </c>
      <c r="AH221" s="36">
        <v>0.34839999999999999</v>
      </c>
      <c r="AI221" s="36">
        <v>0.1716</v>
      </c>
      <c r="AJ221" s="36" t="s">
        <v>36</v>
      </c>
      <c r="AK221" s="36">
        <v>3.3300000000000003E-2</v>
      </c>
      <c r="AL221" s="36">
        <v>7.4000000000000003E-3</v>
      </c>
    </row>
    <row r="222" spans="1:38" x14ac:dyDescent="0.25">
      <c r="A222" s="13" t="s">
        <v>263</v>
      </c>
      <c r="B222" s="6">
        <f t="shared" si="33"/>
        <v>25</v>
      </c>
      <c r="C222" s="6">
        <f t="shared" si="34"/>
        <v>0</v>
      </c>
      <c r="D222" s="6">
        <f t="shared" si="35"/>
        <v>0</v>
      </c>
      <c r="E222" s="6">
        <f t="shared" si="36"/>
        <v>0</v>
      </c>
      <c r="F222" s="6">
        <f t="shared" si="37"/>
        <v>0</v>
      </c>
      <c r="G222" s="6">
        <f t="shared" si="38"/>
        <v>25</v>
      </c>
      <c r="H222" s="6">
        <f t="shared" si="39"/>
        <v>25</v>
      </c>
      <c r="I222" s="7">
        <f t="shared" si="40"/>
        <v>100</v>
      </c>
      <c r="J222" s="8">
        <f t="shared" si="41"/>
        <v>100</v>
      </c>
      <c r="K222" s="5">
        <f t="shared" si="42"/>
        <v>3.0710000000000002</v>
      </c>
      <c r="L222" s="5">
        <f t="shared" si="43"/>
        <v>6.8739999999999997</v>
      </c>
      <c r="M222" s="4" t="s">
        <v>534</v>
      </c>
      <c r="N222" s="34">
        <v>4.742</v>
      </c>
      <c r="O222" s="9">
        <v>3.3730000000000002</v>
      </c>
      <c r="P222" s="9">
        <v>3.0310000000000001</v>
      </c>
      <c r="Q222" s="9">
        <v>4.0810000000000004</v>
      </c>
      <c r="R222" s="9">
        <v>2.0259999999999998</v>
      </c>
      <c r="S222" s="9">
        <v>3.3119999999999998</v>
      </c>
      <c r="T222" s="9">
        <v>0.70089999999999997</v>
      </c>
      <c r="U222" s="9">
        <v>2.5070000000000001</v>
      </c>
      <c r="V222" s="9">
        <v>0.56089999999999995</v>
      </c>
      <c r="W222" s="9">
        <v>1.2250000000000001</v>
      </c>
      <c r="X222" s="9">
        <v>3.5880000000000001</v>
      </c>
      <c r="Y222" s="9">
        <v>2.6459999999999999</v>
      </c>
      <c r="Z222" s="9">
        <v>1.403</v>
      </c>
      <c r="AA222" s="9">
        <v>3.7450000000000001</v>
      </c>
      <c r="AB222" s="9">
        <v>1.9410000000000001</v>
      </c>
      <c r="AC222" s="9">
        <v>3.2509999999999999</v>
      </c>
      <c r="AD222" s="9">
        <v>3.0710000000000002</v>
      </c>
      <c r="AE222" s="9">
        <v>5.8810000000000002</v>
      </c>
      <c r="AF222" s="9">
        <v>5.9210000000000003</v>
      </c>
      <c r="AG222" s="9">
        <v>4.8390000000000004</v>
      </c>
      <c r="AH222" s="9">
        <v>6.8739999999999997</v>
      </c>
      <c r="AI222" s="9">
        <v>2.4300000000000002</v>
      </c>
      <c r="AJ222" s="9">
        <v>2.1269999999999998</v>
      </c>
      <c r="AK222" s="9">
        <v>4.4820000000000002</v>
      </c>
      <c r="AL222" s="9">
        <v>1.264</v>
      </c>
    </row>
    <row r="223" spans="1:38" x14ac:dyDescent="0.25">
      <c r="A223" s="13" t="s">
        <v>264</v>
      </c>
      <c r="B223" s="6">
        <f t="shared" si="33"/>
        <v>7</v>
      </c>
      <c r="C223" s="6">
        <f t="shared" si="34"/>
        <v>0</v>
      </c>
      <c r="D223" s="6">
        <f t="shared" si="35"/>
        <v>0</v>
      </c>
      <c r="E223" s="6">
        <f t="shared" si="36"/>
        <v>0</v>
      </c>
      <c r="F223" s="6">
        <f t="shared" si="37"/>
        <v>0</v>
      </c>
      <c r="G223" s="6">
        <f t="shared" si="38"/>
        <v>7</v>
      </c>
      <c r="H223" s="6">
        <f t="shared" si="39"/>
        <v>24</v>
      </c>
      <c r="I223" s="7">
        <f t="shared" si="40"/>
        <v>29.166666666666668</v>
      </c>
      <c r="J223" s="8">
        <f t="shared" si="41"/>
        <v>29.166666666666668</v>
      </c>
      <c r="K223" s="5">
        <f t="shared" si="42"/>
        <v>1.35</v>
      </c>
      <c r="L223" s="5">
        <f t="shared" si="43"/>
        <v>1.64</v>
      </c>
      <c r="M223" s="4" t="s">
        <v>535</v>
      </c>
      <c r="N223" s="34">
        <v>1.03</v>
      </c>
      <c r="O223" s="9">
        <v>1.35</v>
      </c>
      <c r="P223" s="9">
        <v>1.64</v>
      </c>
      <c r="Q223" s="9" t="s">
        <v>36</v>
      </c>
      <c r="R223" s="9" t="s">
        <v>36</v>
      </c>
      <c r="S223" s="9"/>
      <c r="T223" s="9" t="s">
        <v>36</v>
      </c>
      <c r="U223" s="9" t="s">
        <v>36</v>
      </c>
      <c r="V223" s="9" t="s">
        <v>36</v>
      </c>
      <c r="W223" s="9" t="s">
        <v>36</v>
      </c>
      <c r="X223" s="9">
        <v>1.36</v>
      </c>
      <c r="Y223" s="9">
        <v>1.22</v>
      </c>
      <c r="Z223" s="9" t="s">
        <v>36</v>
      </c>
      <c r="AA223" s="9" t="s">
        <v>36</v>
      </c>
      <c r="AB223" s="9" t="s">
        <v>36</v>
      </c>
      <c r="AC223" s="9" t="s">
        <v>36</v>
      </c>
      <c r="AD223" s="9">
        <v>1.01</v>
      </c>
      <c r="AE223" s="9" t="s">
        <v>36</v>
      </c>
      <c r="AF223" s="9" t="s">
        <v>36</v>
      </c>
      <c r="AG223" s="9" t="s">
        <v>36</v>
      </c>
      <c r="AH223" s="9" t="s">
        <v>36</v>
      </c>
      <c r="AI223" s="9" t="s">
        <v>36</v>
      </c>
      <c r="AJ223" s="9" t="s">
        <v>36</v>
      </c>
      <c r="AK223" s="9">
        <v>1.61</v>
      </c>
      <c r="AL223" s="9" t="s">
        <v>36</v>
      </c>
    </row>
    <row r="224" spans="1:38" x14ac:dyDescent="0.25">
      <c r="A224" s="13" t="s">
        <v>265</v>
      </c>
      <c r="B224" s="6">
        <f t="shared" si="33"/>
        <v>25</v>
      </c>
      <c r="C224" s="6">
        <f t="shared" si="34"/>
        <v>0</v>
      </c>
      <c r="D224" s="6">
        <f t="shared" si="35"/>
        <v>0</v>
      </c>
      <c r="E224" s="6">
        <f t="shared" si="36"/>
        <v>0</v>
      </c>
      <c r="F224" s="6">
        <f t="shared" si="37"/>
        <v>0</v>
      </c>
      <c r="G224" s="6">
        <f t="shared" si="38"/>
        <v>25</v>
      </c>
      <c r="H224" s="6">
        <f t="shared" si="39"/>
        <v>25</v>
      </c>
      <c r="I224" s="7">
        <f t="shared" si="40"/>
        <v>100</v>
      </c>
      <c r="J224" s="8">
        <f t="shared" si="41"/>
        <v>100</v>
      </c>
      <c r="K224" s="5">
        <f t="shared" si="42"/>
        <v>2.9329999999999998</v>
      </c>
      <c r="L224" s="5">
        <f t="shared" si="43"/>
        <v>22.26</v>
      </c>
      <c r="M224" s="4" t="s">
        <v>536</v>
      </c>
      <c r="N224" s="34">
        <v>1.704</v>
      </c>
      <c r="O224" s="9">
        <v>0.48870000000000002</v>
      </c>
      <c r="P224" s="9">
        <v>1.393</v>
      </c>
      <c r="Q224" s="9">
        <v>2.8740000000000001</v>
      </c>
      <c r="R224" s="9">
        <v>22.26</v>
      </c>
      <c r="S224" s="9">
        <v>3.41</v>
      </c>
      <c r="T224" s="9">
        <v>5.9589999999999996</v>
      </c>
      <c r="U224" s="9">
        <v>3.8319999999999999</v>
      </c>
      <c r="V224" s="9">
        <v>1.323</v>
      </c>
      <c r="W224" s="9">
        <v>2.754</v>
      </c>
      <c r="X224" s="9">
        <v>3.7509999999999999</v>
      </c>
      <c r="Y224" s="9">
        <v>6.1669999999999998</v>
      </c>
      <c r="Z224" s="9">
        <v>1.3660000000000001</v>
      </c>
      <c r="AA224" s="9">
        <v>1.96</v>
      </c>
      <c r="AB224" s="9">
        <v>2.9329999999999998</v>
      </c>
      <c r="AC224" s="9">
        <v>8.7040000000000006</v>
      </c>
      <c r="AD224" s="9">
        <v>1.593</v>
      </c>
      <c r="AE224" s="9">
        <v>2.4249999999999998</v>
      </c>
      <c r="AF224" s="9">
        <v>3.4239999999999999</v>
      </c>
      <c r="AG224" s="9">
        <v>5.9690000000000003</v>
      </c>
      <c r="AH224" s="9">
        <v>0.33310000000000001</v>
      </c>
      <c r="AI224" s="9">
        <v>4.7839999999999998</v>
      </c>
      <c r="AJ224" s="9">
        <v>3.1970000000000001</v>
      </c>
      <c r="AK224" s="9">
        <v>3.669</v>
      </c>
      <c r="AL224" s="9">
        <v>1.6870000000000001</v>
      </c>
    </row>
    <row r="225" spans="1:38" x14ac:dyDescent="0.25">
      <c r="A225" s="13" t="s">
        <v>266</v>
      </c>
      <c r="B225" s="6">
        <f t="shared" si="33"/>
        <v>25</v>
      </c>
      <c r="C225" s="6">
        <f t="shared" si="34"/>
        <v>0</v>
      </c>
      <c r="D225" s="6">
        <f t="shared" si="35"/>
        <v>0</v>
      </c>
      <c r="E225" s="6">
        <f t="shared" si="36"/>
        <v>0</v>
      </c>
      <c r="F225" s="6">
        <f t="shared" si="37"/>
        <v>0</v>
      </c>
      <c r="G225" s="6">
        <f t="shared" si="38"/>
        <v>25</v>
      </c>
      <c r="H225" s="6">
        <f t="shared" si="39"/>
        <v>25</v>
      </c>
      <c r="I225" s="7">
        <f t="shared" si="40"/>
        <v>100</v>
      </c>
      <c r="J225" s="8">
        <f t="shared" si="41"/>
        <v>100</v>
      </c>
      <c r="K225" s="5">
        <f t="shared" si="42"/>
        <v>27.77</v>
      </c>
      <c r="L225" s="5">
        <f t="shared" si="43"/>
        <v>128</v>
      </c>
      <c r="M225" s="4" t="s">
        <v>537</v>
      </c>
      <c r="N225" s="34">
        <v>25.91</v>
      </c>
      <c r="O225" s="9">
        <v>37.31</v>
      </c>
      <c r="P225" s="9">
        <v>44.57</v>
      </c>
      <c r="Q225" s="9">
        <v>33.25</v>
      </c>
      <c r="R225" s="9">
        <v>10.65</v>
      </c>
      <c r="S225" s="9">
        <v>30.48</v>
      </c>
      <c r="T225" s="9">
        <v>11.83</v>
      </c>
      <c r="U225" s="9">
        <v>36</v>
      </c>
      <c r="V225" s="9">
        <v>6.9379999999999997</v>
      </c>
      <c r="W225" s="9">
        <v>15.71</v>
      </c>
      <c r="X225" s="9">
        <v>67.06</v>
      </c>
      <c r="Y225" s="9">
        <v>9.1760000000000002</v>
      </c>
      <c r="Z225" s="9">
        <v>2.4670000000000001</v>
      </c>
      <c r="AA225" s="9">
        <v>82.77</v>
      </c>
      <c r="AB225" s="9">
        <v>9.8610000000000007</v>
      </c>
      <c r="AC225" s="9">
        <v>24.89</v>
      </c>
      <c r="AD225" s="9">
        <v>33.82</v>
      </c>
      <c r="AE225" s="9">
        <v>37.159999999999997</v>
      </c>
      <c r="AF225" s="9">
        <v>40.83</v>
      </c>
      <c r="AG225" s="9">
        <v>23.42</v>
      </c>
      <c r="AH225" s="9">
        <v>128</v>
      </c>
      <c r="AI225" s="9">
        <v>20.29</v>
      </c>
      <c r="AJ225" s="9">
        <v>27.77</v>
      </c>
      <c r="AK225" s="9">
        <v>79.680000000000007</v>
      </c>
      <c r="AL225" s="9">
        <v>1.696</v>
      </c>
    </row>
    <row r="226" spans="1:38" x14ac:dyDescent="0.25">
      <c r="A226" s="13" t="s">
        <v>267</v>
      </c>
      <c r="B226" s="6">
        <f t="shared" si="33"/>
        <v>25</v>
      </c>
      <c r="C226" s="6">
        <f t="shared" si="34"/>
        <v>0</v>
      </c>
      <c r="D226" s="6">
        <f t="shared" si="35"/>
        <v>0</v>
      </c>
      <c r="E226" s="6">
        <f t="shared" si="36"/>
        <v>0</v>
      </c>
      <c r="F226" s="6">
        <f t="shared" si="37"/>
        <v>0</v>
      </c>
      <c r="G226" s="6">
        <f t="shared" si="38"/>
        <v>25</v>
      </c>
      <c r="H226" s="6">
        <f t="shared" si="39"/>
        <v>25</v>
      </c>
      <c r="I226" s="7">
        <f t="shared" si="40"/>
        <v>100</v>
      </c>
      <c r="J226" s="8">
        <f t="shared" si="41"/>
        <v>100</v>
      </c>
      <c r="K226" s="5">
        <f t="shared" si="42"/>
        <v>178.2</v>
      </c>
      <c r="L226" s="5">
        <f t="shared" si="43"/>
        <v>999.6</v>
      </c>
      <c r="M226" s="4" t="s">
        <v>538</v>
      </c>
      <c r="N226" s="34">
        <v>223.89999999999998</v>
      </c>
      <c r="O226" s="9">
        <v>371.2</v>
      </c>
      <c r="P226" s="9">
        <v>336.9</v>
      </c>
      <c r="Q226" s="9">
        <v>178.2</v>
      </c>
      <c r="R226" s="9">
        <v>86.7</v>
      </c>
      <c r="S226" s="9">
        <v>221.70000000000002</v>
      </c>
      <c r="T226" s="9">
        <v>40.700000000000003</v>
      </c>
      <c r="U226" s="9">
        <v>220.4</v>
      </c>
      <c r="V226" s="9">
        <v>19.400000000000002</v>
      </c>
      <c r="W226" s="9">
        <v>30.900000000000002</v>
      </c>
      <c r="X226" s="9">
        <v>743.1</v>
      </c>
      <c r="Y226" s="9">
        <v>125.7</v>
      </c>
      <c r="Z226" s="9">
        <v>52.900000000000006</v>
      </c>
      <c r="AA226" s="9">
        <v>111.5</v>
      </c>
      <c r="AB226" s="9">
        <v>67.3</v>
      </c>
      <c r="AC226" s="9">
        <v>263.2</v>
      </c>
      <c r="AD226" s="9">
        <v>302</v>
      </c>
      <c r="AE226" s="9">
        <v>61.3</v>
      </c>
      <c r="AF226" s="9">
        <v>54</v>
      </c>
      <c r="AG226" s="9">
        <v>195.70000000000002</v>
      </c>
      <c r="AH226" s="9">
        <v>681.2</v>
      </c>
      <c r="AI226" s="9">
        <v>105.2</v>
      </c>
      <c r="AJ226" s="9">
        <v>291.60000000000002</v>
      </c>
      <c r="AK226" s="9">
        <v>999.6</v>
      </c>
      <c r="AL226" s="9">
        <v>13.299999999999999</v>
      </c>
    </row>
    <row r="227" spans="1:38" x14ac:dyDescent="0.25">
      <c r="A227" s="13" t="s">
        <v>268</v>
      </c>
      <c r="B227" s="6">
        <f t="shared" si="33"/>
        <v>21</v>
      </c>
      <c r="C227" s="6">
        <f t="shared" si="34"/>
        <v>0</v>
      </c>
      <c r="D227" s="6">
        <f t="shared" si="35"/>
        <v>0</v>
      </c>
      <c r="E227" s="6">
        <f t="shared" si="36"/>
        <v>0</v>
      </c>
      <c r="F227" s="6">
        <f t="shared" si="37"/>
        <v>2</v>
      </c>
      <c r="G227" s="6">
        <f t="shared" si="38"/>
        <v>23</v>
      </c>
      <c r="H227" s="6">
        <f t="shared" si="39"/>
        <v>24</v>
      </c>
      <c r="I227" s="7">
        <f t="shared" si="40"/>
        <v>95.833333333333343</v>
      </c>
      <c r="J227" s="8">
        <f t="shared" si="41"/>
        <v>87.5</v>
      </c>
      <c r="K227" s="5">
        <f t="shared" si="42"/>
        <v>43.118899999999996</v>
      </c>
      <c r="L227" s="5">
        <f t="shared" si="43"/>
        <v>241.24870000000001</v>
      </c>
      <c r="M227" s="4" t="s">
        <v>539</v>
      </c>
      <c r="N227" s="34">
        <v>62.242699999999999</v>
      </c>
      <c r="O227" s="9">
        <v>64.912000000000006</v>
      </c>
      <c r="P227" s="9">
        <v>69.294899999999998</v>
      </c>
      <c r="Q227" s="9">
        <v>43.531199999999998</v>
      </c>
      <c r="R227" s="9">
        <v>4.7159000000000004</v>
      </c>
      <c r="S227" s="9">
        <v>70.489999999999995</v>
      </c>
      <c r="T227" s="9">
        <v>16.941800000000001</v>
      </c>
      <c r="U227" s="9">
        <v>72.087999999999994</v>
      </c>
      <c r="V227" s="9">
        <v>36.020000000000003</v>
      </c>
      <c r="W227" s="9">
        <v>32.614400000000003</v>
      </c>
      <c r="X227" s="9">
        <v>241.24870000000001</v>
      </c>
      <c r="Y227" s="9">
        <v>47.32</v>
      </c>
      <c r="Z227" s="9">
        <v>29.0154</v>
      </c>
      <c r="AA227" s="9">
        <v>36.783499999999997</v>
      </c>
      <c r="AB227" s="9">
        <v>19.410799999999998</v>
      </c>
      <c r="AC227" s="9">
        <v>43.118899999999996</v>
      </c>
      <c r="AD227" s="9">
        <v>65.837999999999994</v>
      </c>
      <c r="AE227" s="9">
        <v>38.966799999999999</v>
      </c>
      <c r="AF227" s="9">
        <v>37.674300000000002</v>
      </c>
      <c r="AG227" s="9" t="s">
        <v>4</v>
      </c>
      <c r="AH227" s="9" t="s">
        <v>4</v>
      </c>
      <c r="AI227" s="9">
        <v>18.589099999999998</v>
      </c>
      <c r="AJ227" s="9">
        <v>86.687700000000007</v>
      </c>
      <c r="AK227" s="9" t="s">
        <v>36</v>
      </c>
      <c r="AL227" s="9"/>
    </row>
    <row r="228" spans="1:38" x14ac:dyDescent="0.25">
      <c r="A228" s="13" t="s">
        <v>269</v>
      </c>
      <c r="B228" s="6">
        <f t="shared" si="33"/>
        <v>25</v>
      </c>
      <c r="C228" s="6">
        <f t="shared" si="34"/>
        <v>0</v>
      </c>
      <c r="D228" s="6">
        <f t="shared" si="35"/>
        <v>0</v>
      </c>
      <c r="E228" s="6">
        <f t="shared" si="36"/>
        <v>0</v>
      </c>
      <c r="F228" s="6">
        <f t="shared" si="37"/>
        <v>0</v>
      </c>
      <c r="G228" s="6">
        <f t="shared" si="38"/>
        <v>25</v>
      </c>
      <c r="H228" s="6">
        <f t="shared" si="39"/>
        <v>25</v>
      </c>
      <c r="I228" s="7">
        <f t="shared" si="40"/>
        <v>100</v>
      </c>
      <c r="J228" s="8">
        <f t="shared" si="41"/>
        <v>100</v>
      </c>
      <c r="K228" s="5">
        <f t="shared" si="42"/>
        <v>14.52</v>
      </c>
      <c r="L228" s="5">
        <f t="shared" si="43"/>
        <v>83.93</v>
      </c>
      <c r="M228" s="4" t="s">
        <v>540</v>
      </c>
      <c r="N228" s="34">
        <v>23.07</v>
      </c>
      <c r="O228" s="9">
        <v>35.56</v>
      </c>
      <c r="P228" s="9">
        <v>31.76</v>
      </c>
      <c r="Q228" s="9">
        <v>14.52</v>
      </c>
      <c r="R228" s="9">
        <v>1.4790000000000001</v>
      </c>
      <c r="S228" s="9">
        <v>21.56</v>
      </c>
      <c r="T228" s="9">
        <v>5.3959999999999999</v>
      </c>
      <c r="U228" s="9">
        <v>24.32</v>
      </c>
      <c r="V228" s="9">
        <v>1.9610000000000001</v>
      </c>
      <c r="W228" s="9">
        <v>10.130000000000001</v>
      </c>
      <c r="X228" s="9">
        <v>82.99</v>
      </c>
      <c r="Y228" s="9">
        <v>15.17</v>
      </c>
      <c r="Z228" s="9">
        <v>9.1720000000000006</v>
      </c>
      <c r="AA228" s="9">
        <v>12.96</v>
      </c>
      <c r="AB228" s="9">
        <v>6.5460000000000003</v>
      </c>
      <c r="AC228" s="9">
        <v>13.41</v>
      </c>
      <c r="AD228" s="9">
        <v>34.799999999999997</v>
      </c>
      <c r="AE228" s="9">
        <v>14.25</v>
      </c>
      <c r="AF228" s="9">
        <v>12.93</v>
      </c>
      <c r="AG228" s="9">
        <v>74.42</v>
      </c>
      <c r="AH228" s="9">
        <v>83.93</v>
      </c>
      <c r="AI228" s="9">
        <v>5.867</v>
      </c>
      <c r="AJ228" s="9">
        <v>26.18</v>
      </c>
      <c r="AK228" s="9">
        <v>74.599999999999994</v>
      </c>
      <c r="AL228" s="9">
        <v>1.157</v>
      </c>
    </row>
    <row r="229" spans="1:38" x14ac:dyDescent="0.25">
      <c r="A229" s="13" t="s">
        <v>270</v>
      </c>
      <c r="B229" s="6">
        <f t="shared" si="33"/>
        <v>0</v>
      </c>
      <c r="C229" s="6">
        <f t="shared" si="34"/>
        <v>0</v>
      </c>
      <c r="D229" s="6">
        <f t="shared" si="35"/>
        <v>0</v>
      </c>
      <c r="E229" s="6">
        <f t="shared" si="36"/>
        <v>0</v>
      </c>
      <c r="F229" s="6">
        <f t="shared" si="37"/>
        <v>0</v>
      </c>
      <c r="G229" s="6">
        <f t="shared" si="38"/>
        <v>0</v>
      </c>
      <c r="H229" s="6">
        <f t="shared" si="39"/>
        <v>20</v>
      </c>
      <c r="I229" s="7">
        <f t="shared" si="40"/>
        <v>0</v>
      </c>
      <c r="J229" s="8">
        <f t="shared" si="41"/>
        <v>0</v>
      </c>
      <c r="K229" s="5" t="s">
        <v>36</v>
      </c>
      <c r="L229" s="5" t="s">
        <v>36</v>
      </c>
      <c r="M229" s="4" t="s">
        <v>541</v>
      </c>
      <c r="N229" s="34"/>
      <c r="O229" s="9"/>
      <c r="P229" s="9"/>
      <c r="Q229" s="9"/>
      <c r="R229" s="9" t="s">
        <v>36</v>
      </c>
      <c r="S229" s="9"/>
      <c r="T229" s="9" t="s">
        <v>36</v>
      </c>
      <c r="U229" s="9" t="s">
        <v>36</v>
      </c>
      <c r="V229" s="9" t="s">
        <v>36</v>
      </c>
      <c r="W229" s="9" t="s">
        <v>36</v>
      </c>
      <c r="X229" s="9" t="s">
        <v>36</v>
      </c>
      <c r="Y229" s="9" t="s">
        <v>36</v>
      </c>
      <c r="Z229" s="9" t="s">
        <v>36</v>
      </c>
      <c r="AA229" s="9" t="s">
        <v>36</v>
      </c>
      <c r="AB229" s="9" t="s">
        <v>36</v>
      </c>
      <c r="AC229" s="9" t="s">
        <v>36</v>
      </c>
      <c r="AD229" s="9" t="s">
        <v>36</v>
      </c>
      <c r="AE229" s="9" t="s">
        <v>36</v>
      </c>
      <c r="AF229" s="9" t="s">
        <v>36</v>
      </c>
      <c r="AG229" s="9" t="s">
        <v>36</v>
      </c>
      <c r="AH229" s="9" t="s">
        <v>36</v>
      </c>
      <c r="AI229" s="9" t="s">
        <v>36</v>
      </c>
      <c r="AJ229" s="9" t="s">
        <v>36</v>
      </c>
      <c r="AK229" s="9" t="s">
        <v>36</v>
      </c>
      <c r="AL229" s="9" t="s">
        <v>36</v>
      </c>
    </row>
    <row r="230" spans="1:38" x14ac:dyDescent="0.25">
      <c r="A230" s="13" t="s">
        <v>271</v>
      </c>
      <c r="B230" s="6">
        <f t="shared" si="33"/>
        <v>9</v>
      </c>
      <c r="C230" s="6">
        <f t="shared" si="34"/>
        <v>0</v>
      </c>
      <c r="D230" s="6">
        <f t="shared" si="35"/>
        <v>0</v>
      </c>
      <c r="E230" s="6">
        <f t="shared" si="36"/>
        <v>0</v>
      </c>
      <c r="F230" s="6">
        <f t="shared" si="37"/>
        <v>0</v>
      </c>
      <c r="G230" s="6">
        <f t="shared" si="38"/>
        <v>9</v>
      </c>
      <c r="H230" s="6">
        <f t="shared" si="39"/>
        <v>25</v>
      </c>
      <c r="I230" s="7">
        <f t="shared" si="40"/>
        <v>36</v>
      </c>
      <c r="J230" s="8">
        <f t="shared" si="41"/>
        <v>36</v>
      </c>
      <c r="K230" s="5">
        <f t="shared" si="42"/>
        <v>6.4</v>
      </c>
      <c r="L230" s="5">
        <f t="shared" si="43"/>
        <v>15.9</v>
      </c>
      <c r="M230" s="4" t="s">
        <v>542</v>
      </c>
      <c r="N230" s="34" t="s">
        <v>36</v>
      </c>
      <c r="O230" s="9" t="s">
        <v>36</v>
      </c>
      <c r="P230" s="9" t="s">
        <v>36</v>
      </c>
      <c r="Q230" s="9" t="s">
        <v>36</v>
      </c>
      <c r="R230" s="9">
        <v>8</v>
      </c>
      <c r="S230" s="9" t="s">
        <v>36</v>
      </c>
      <c r="T230" s="9">
        <v>2.4</v>
      </c>
      <c r="U230" s="9">
        <v>8.5</v>
      </c>
      <c r="V230" s="9">
        <v>1.5</v>
      </c>
      <c r="W230" s="9">
        <v>5.2</v>
      </c>
      <c r="X230" s="9">
        <v>6.4</v>
      </c>
      <c r="Y230" s="9" t="s">
        <v>36</v>
      </c>
      <c r="Z230" s="9" t="s">
        <v>36</v>
      </c>
      <c r="AA230" s="9">
        <v>3.9</v>
      </c>
      <c r="AB230" s="9" t="s">
        <v>36</v>
      </c>
      <c r="AC230" s="9" t="s">
        <v>36</v>
      </c>
      <c r="AD230" s="9" t="s">
        <v>36</v>
      </c>
      <c r="AE230" s="9" t="s">
        <v>36</v>
      </c>
      <c r="AF230" s="9" t="s">
        <v>36</v>
      </c>
      <c r="AG230" s="9">
        <v>15.9</v>
      </c>
      <c r="AH230" s="9" t="s">
        <v>36</v>
      </c>
      <c r="AI230" s="9" t="s">
        <v>36</v>
      </c>
      <c r="AJ230" s="9" t="s">
        <v>36</v>
      </c>
      <c r="AK230" s="9">
        <v>10.1</v>
      </c>
      <c r="AL230" s="9" t="s">
        <v>36</v>
      </c>
    </row>
    <row r="231" spans="1:38" x14ac:dyDescent="0.25">
      <c r="A231" s="13" t="s">
        <v>272</v>
      </c>
      <c r="B231" s="6">
        <f t="shared" si="33"/>
        <v>23</v>
      </c>
      <c r="C231" s="6">
        <f t="shared" si="34"/>
        <v>0</v>
      </c>
      <c r="D231" s="6">
        <f t="shared" si="35"/>
        <v>0</v>
      </c>
      <c r="E231" s="6">
        <f t="shared" si="36"/>
        <v>0</v>
      </c>
      <c r="F231" s="6">
        <f t="shared" si="37"/>
        <v>0</v>
      </c>
      <c r="G231" s="6">
        <f t="shared" si="38"/>
        <v>23</v>
      </c>
      <c r="H231" s="6">
        <f t="shared" si="39"/>
        <v>23</v>
      </c>
      <c r="I231" s="7">
        <f t="shared" si="40"/>
        <v>100</v>
      </c>
      <c r="J231" s="8">
        <f t="shared" si="41"/>
        <v>100</v>
      </c>
      <c r="K231" s="5">
        <f t="shared" si="42"/>
        <v>0.96</v>
      </c>
      <c r="L231" s="5">
        <f t="shared" si="43"/>
        <v>4.97</v>
      </c>
      <c r="M231" s="4"/>
      <c r="N231" s="34">
        <v>1.58</v>
      </c>
      <c r="O231" s="9"/>
      <c r="P231" s="9">
        <v>1.01</v>
      </c>
      <c r="Q231" s="9">
        <v>3.63</v>
      </c>
      <c r="R231" s="9">
        <v>1.0900000000000001</v>
      </c>
      <c r="S231" s="9">
        <v>1.94</v>
      </c>
      <c r="T231" s="9">
        <v>0.67</v>
      </c>
      <c r="U231" s="9">
        <v>0.46</v>
      </c>
      <c r="V231" s="9">
        <v>0.24</v>
      </c>
      <c r="W231" s="9">
        <v>0.22</v>
      </c>
      <c r="X231" s="9">
        <v>0.53</v>
      </c>
      <c r="Y231" s="9">
        <v>4.97</v>
      </c>
      <c r="Z231" s="9">
        <v>0.81</v>
      </c>
      <c r="AA231" s="9">
        <v>0.94</v>
      </c>
      <c r="AB231" s="9">
        <v>2</v>
      </c>
      <c r="AC231" s="9">
        <v>0.15</v>
      </c>
      <c r="AD231" s="9">
        <v>0.96</v>
      </c>
      <c r="AE231" s="9">
        <v>1.44</v>
      </c>
      <c r="AF231" s="9">
        <v>0.24</v>
      </c>
      <c r="AG231" s="9">
        <v>0.81</v>
      </c>
      <c r="AH231" s="9">
        <v>1.21</v>
      </c>
      <c r="AI231" s="9">
        <v>2.76</v>
      </c>
      <c r="AJ231" s="9">
        <v>1.38</v>
      </c>
      <c r="AK231" s="9">
        <v>0.85</v>
      </c>
      <c r="AL231" s="9"/>
    </row>
    <row r="232" spans="1:38" x14ac:dyDescent="0.25">
      <c r="A232" s="13" t="s">
        <v>273</v>
      </c>
      <c r="B232" s="6">
        <f t="shared" si="33"/>
        <v>12</v>
      </c>
      <c r="C232" s="6">
        <f t="shared" si="34"/>
        <v>0</v>
      </c>
      <c r="D232" s="6">
        <f t="shared" si="35"/>
        <v>0</v>
      </c>
      <c r="E232" s="6">
        <f t="shared" si="36"/>
        <v>0</v>
      </c>
      <c r="F232" s="6">
        <f t="shared" si="37"/>
        <v>0</v>
      </c>
      <c r="G232" s="6">
        <f t="shared" si="38"/>
        <v>12</v>
      </c>
      <c r="H232" s="6">
        <f t="shared" si="39"/>
        <v>24</v>
      </c>
      <c r="I232" s="7">
        <f t="shared" si="40"/>
        <v>50</v>
      </c>
      <c r="J232" s="8">
        <f t="shared" si="41"/>
        <v>50</v>
      </c>
      <c r="K232" s="5">
        <f t="shared" si="42"/>
        <v>0.68500000000000005</v>
      </c>
      <c r="L232" s="5">
        <f t="shared" si="43"/>
        <v>3.63</v>
      </c>
      <c r="M232" s="4" t="s">
        <v>543</v>
      </c>
      <c r="N232" s="34">
        <v>0.8</v>
      </c>
      <c r="O232" s="9">
        <v>0.2</v>
      </c>
      <c r="P232" s="9" t="s">
        <v>36</v>
      </c>
      <c r="Q232" s="9" t="s">
        <v>36</v>
      </c>
      <c r="R232" s="9">
        <v>6.9999999999999993E-2</v>
      </c>
      <c r="S232" s="9"/>
      <c r="T232" s="9" t="s">
        <v>36</v>
      </c>
      <c r="U232" s="9">
        <v>0.05</v>
      </c>
      <c r="V232" s="9" t="s">
        <v>36</v>
      </c>
      <c r="W232" s="9" t="s">
        <v>36</v>
      </c>
      <c r="X232" s="9">
        <v>3.46</v>
      </c>
      <c r="Y232" s="9">
        <v>2.52</v>
      </c>
      <c r="Z232" s="9" t="s">
        <v>36</v>
      </c>
      <c r="AA232" s="9" t="s">
        <v>36</v>
      </c>
      <c r="AB232" s="9" t="s">
        <v>36</v>
      </c>
      <c r="AC232" s="9">
        <v>0.8899999999999999</v>
      </c>
      <c r="AD232" s="9">
        <v>6.9999999999999993E-2</v>
      </c>
      <c r="AE232" s="9" t="s">
        <v>36</v>
      </c>
      <c r="AF232" s="9" t="s">
        <v>36</v>
      </c>
      <c r="AG232" s="9">
        <v>0.56999999999999995</v>
      </c>
      <c r="AH232" s="9">
        <v>0.1</v>
      </c>
      <c r="AI232" s="9" t="s">
        <v>36</v>
      </c>
      <c r="AJ232" s="9">
        <v>1.1199999999999999</v>
      </c>
      <c r="AK232" s="9">
        <v>3.63</v>
      </c>
      <c r="AL232" s="9" t="s">
        <v>36</v>
      </c>
    </row>
    <row r="233" spans="1:38" x14ac:dyDescent="0.25">
      <c r="A233" s="13" t="s">
        <v>274</v>
      </c>
      <c r="B233" s="6">
        <f t="shared" si="33"/>
        <v>4</v>
      </c>
      <c r="C233" s="6">
        <f t="shared" si="34"/>
        <v>0</v>
      </c>
      <c r="D233" s="6">
        <f t="shared" si="35"/>
        <v>0</v>
      </c>
      <c r="E233" s="6">
        <f t="shared" si="36"/>
        <v>0</v>
      </c>
      <c r="F233" s="6">
        <f t="shared" si="37"/>
        <v>0</v>
      </c>
      <c r="G233" s="6">
        <f t="shared" si="38"/>
        <v>4</v>
      </c>
      <c r="H233" s="6">
        <f t="shared" si="39"/>
        <v>25</v>
      </c>
      <c r="I233" s="7">
        <f t="shared" si="40"/>
        <v>16</v>
      </c>
      <c r="J233" s="8">
        <f t="shared" si="41"/>
        <v>16</v>
      </c>
      <c r="K233" s="5">
        <f t="shared" si="42"/>
        <v>3.4</v>
      </c>
      <c r="L233" s="5">
        <f t="shared" si="43"/>
        <v>4.8999999999999995</v>
      </c>
      <c r="M233" s="4" t="s">
        <v>544</v>
      </c>
      <c r="N233" s="34" t="s">
        <v>36</v>
      </c>
      <c r="O233" s="9" t="s">
        <v>36</v>
      </c>
      <c r="P233" s="9" t="s">
        <v>36</v>
      </c>
      <c r="Q233" s="9" t="s">
        <v>36</v>
      </c>
      <c r="R233" s="9">
        <v>4.8999999999999995</v>
      </c>
      <c r="S233" s="9" t="s">
        <v>36</v>
      </c>
      <c r="T233" s="9" t="s">
        <v>36</v>
      </c>
      <c r="U233" s="9" t="s">
        <v>36</v>
      </c>
      <c r="V233" s="9" t="s">
        <v>36</v>
      </c>
      <c r="W233" s="9" t="s">
        <v>36</v>
      </c>
      <c r="X233" s="9" t="s">
        <v>36</v>
      </c>
      <c r="Y233" s="9" t="s">
        <v>36</v>
      </c>
      <c r="Z233" s="9" t="s">
        <v>36</v>
      </c>
      <c r="AA233" s="9" t="s">
        <v>36</v>
      </c>
      <c r="AB233" s="9" t="s">
        <v>36</v>
      </c>
      <c r="AC233" s="9" t="s">
        <v>36</v>
      </c>
      <c r="AD233" s="9" t="s">
        <v>36</v>
      </c>
      <c r="AE233" s="9" t="s">
        <v>36</v>
      </c>
      <c r="AF233" s="9">
        <v>2.2999999999999998</v>
      </c>
      <c r="AG233" s="9" t="s">
        <v>36</v>
      </c>
      <c r="AH233" s="9">
        <v>4.5</v>
      </c>
      <c r="AI233" s="9" t="s">
        <v>36</v>
      </c>
      <c r="AJ233" s="9" t="s">
        <v>36</v>
      </c>
      <c r="AK233" s="9">
        <v>1.1000000000000001</v>
      </c>
      <c r="AL233" s="9" t="s">
        <v>36</v>
      </c>
    </row>
    <row r="234" spans="1:38" x14ac:dyDescent="0.25">
      <c r="A234" s="13" t="s">
        <v>275</v>
      </c>
      <c r="B234" s="6">
        <f t="shared" si="33"/>
        <v>17</v>
      </c>
      <c r="C234" s="6">
        <f t="shared" si="34"/>
        <v>0</v>
      </c>
      <c r="D234" s="6">
        <f t="shared" si="35"/>
        <v>0</v>
      </c>
      <c r="E234" s="6">
        <f t="shared" si="36"/>
        <v>0</v>
      </c>
      <c r="F234" s="6">
        <f t="shared" si="37"/>
        <v>0</v>
      </c>
      <c r="G234" s="6">
        <f t="shared" si="38"/>
        <v>17</v>
      </c>
      <c r="H234" s="6">
        <f t="shared" si="39"/>
        <v>25</v>
      </c>
      <c r="I234" s="7">
        <f t="shared" si="40"/>
        <v>68</v>
      </c>
      <c r="J234" s="8">
        <f t="shared" si="41"/>
        <v>68</v>
      </c>
      <c r="K234" s="5">
        <f t="shared" si="42"/>
        <v>1.3</v>
      </c>
      <c r="L234" s="5">
        <f t="shared" si="43"/>
        <v>100.2</v>
      </c>
      <c r="M234" s="4" t="s">
        <v>545</v>
      </c>
      <c r="N234" s="34" t="s">
        <v>36</v>
      </c>
      <c r="O234" s="9">
        <v>1.1000000000000001</v>
      </c>
      <c r="P234" s="9">
        <v>1.1000000000000001</v>
      </c>
      <c r="Q234" s="9">
        <v>100.2</v>
      </c>
      <c r="R234" s="9">
        <v>1.7</v>
      </c>
      <c r="S234" s="9">
        <v>1.2</v>
      </c>
      <c r="T234" s="9">
        <v>0.8</v>
      </c>
      <c r="U234" s="9" t="s">
        <v>36</v>
      </c>
      <c r="V234" s="9">
        <v>5.4</v>
      </c>
      <c r="W234" s="9" t="s">
        <v>36</v>
      </c>
      <c r="X234" s="9" t="s">
        <v>36</v>
      </c>
      <c r="Y234" s="9">
        <v>1.7</v>
      </c>
      <c r="Z234" s="9">
        <v>0.6</v>
      </c>
      <c r="AA234" s="9">
        <v>0.8</v>
      </c>
      <c r="AB234" s="9" t="s">
        <v>36</v>
      </c>
      <c r="AC234" s="9" t="s">
        <v>36</v>
      </c>
      <c r="AD234" s="9">
        <v>1.2</v>
      </c>
      <c r="AE234" s="9">
        <v>1.3</v>
      </c>
      <c r="AF234" s="9" t="s">
        <v>36</v>
      </c>
      <c r="AG234" s="9" t="s">
        <v>36</v>
      </c>
      <c r="AH234" s="9">
        <v>2</v>
      </c>
      <c r="AI234" s="9">
        <v>43.9</v>
      </c>
      <c r="AJ234" s="9">
        <v>2.6</v>
      </c>
      <c r="AK234" s="9">
        <v>49.3</v>
      </c>
      <c r="AL234" s="9">
        <v>0.9</v>
      </c>
    </row>
    <row r="235" spans="1:38" x14ac:dyDescent="0.25">
      <c r="A235" s="29" t="s">
        <v>276</v>
      </c>
      <c r="B235" s="6">
        <f t="shared" si="33"/>
        <v>0</v>
      </c>
      <c r="C235" s="6">
        <f t="shared" si="34"/>
        <v>0</v>
      </c>
      <c r="D235" s="6">
        <f t="shared" si="35"/>
        <v>0</v>
      </c>
      <c r="E235" s="6">
        <f t="shared" si="36"/>
        <v>0</v>
      </c>
      <c r="F235" s="6">
        <f t="shared" si="37"/>
        <v>0</v>
      </c>
      <c r="G235" s="6">
        <f t="shared" si="38"/>
        <v>0</v>
      </c>
      <c r="H235" s="6">
        <f t="shared" si="39"/>
        <v>25</v>
      </c>
      <c r="I235" s="7">
        <f t="shared" si="40"/>
        <v>0</v>
      </c>
      <c r="J235" s="8">
        <f t="shared" si="41"/>
        <v>0</v>
      </c>
      <c r="K235" s="5" t="s">
        <v>36</v>
      </c>
      <c r="L235" s="5" t="s">
        <v>36</v>
      </c>
      <c r="M235" s="4" t="s">
        <v>322</v>
      </c>
      <c r="N235" s="34" t="s">
        <v>36</v>
      </c>
      <c r="O235" s="9" t="s">
        <v>36</v>
      </c>
      <c r="P235" s="9" t="s">
        <v>36</v>
      </c>
      <c r="Q235" s="9" t="s">
        <v>36</v>
      </c>
      <c r="R235" s="9" t="s">
        <v>36</v>
      </c>
      <c r="S235" s="9" t="s">
        <v>36</v>
      </c>
      <c r="T235" s="9" t="s">
        <v>36</v>
      </c>
      <c r="U235" s="9" t="s">
        <v>36</v>
      </c>
      <c r="V235" s="9" t="s">
        <v>36</v>
      </c>
      <c r="W235" s="9" t="s">
        <v>36</v>
      </c>
      <c r="X235" s="9" t="s">
        <v>36</v>
      </c>
      <c r="Y235" s="9" t="s">
        <v>36</v>
      </c>
      <c r="Z235" s="9" t="s">
        <v>36</v>
      </c>
      <c r="AA235" s="9" t="s">
        <v>36</v>
      </c>
      <c r="AB235" s="9" t="s">
        <v>36</v>
      </c>
      <c r="AC235" s="9" t="s">
        <v>36</v>
      </c>
      <c r="AD235" s="9" t="s">
        <v>36</v>
      </c>
      <c r="AE235" s="9" t="s">
        <v>36</v>
      </c>
      <c r="AF235" s="9" t="s">
        <v>36</v>
      </c>
      <c r="AG235" s="9" t="s">
        <v>36</v>
      </c>
      <c r="AH235" s="9" t="s">
        <v>36</v>
      </c>
      <c r="AI235" s="9" t="s">
        <v>36</v>
      </c>
      <c r="AJ235" s="9" t="s">
        <v>36</v>
      </c>
      <c r="AK235" s="9" t="s">
        <v>36</v>
      </c>
      <c r="AL235" s="9" t="s">
        <v>36</v>
      </c>
    </row>
    <row r="236" spans="1:38" x14ac:dyDescent="0.25">
      <c r="A236" s="29" t="s">
        <v>277</v>
      </c>
      <c r="B236" s="6">
        <f t="shared" si="33"/>
        <v>0</v>
      </c>
      <c r="C236" s="6">
        <f t="shared" si="34"/>
        <v>0</v>
      </c>
      <c r="D236" s="6">
        <f t="shared" si="35"/>
        <v>0</v>
      </c>
      <c r="E236" s="6">
        <f t="shared" si="36"/>
        <v>0</v>
      </c>
      <c r="F236" s="6">
        <f t="shared" si="37"/>
        <v>0</v>
      </c>
      <c r="G236" s="6">
        <f t="shared" si="38"/>
        <v>0</v>
      </c>
      <c r="H236" s="6">
        <f t="shared" si="39"/>
        <v>25</v>
      </c>
      <c r="I236" s="7">
        <f t="shared" si="40"/>
        <v>0</v>
      </c>
      <c r="J236" s="8">
        <f t="shared" si="41"/>
        <v>0</v>
      </c>
      <c r="K236" s="5" t="s">
        <v>36</v>
      </c>
      <c r="L236" s="5" t="s">
        <v>36</v>
      </c>
      <c r="M236" s="4"/>
      <c r="N236" s="34" t="s">
        <v>36</v>
      </c>
      <c r="O236" s="9" t="s">
        <v>36</v>
      </c>
      <c r="P236" s="9" t="s">
        <v>36</v>
      </c>
      <c r="Q236" s="9" t="s">
        <v>36</v>
      </c>
      <c r="R236" s="9" t="s">
        <v>36</v>
      </c>
      <c r="S236" s="9" t="s">
        <v>36</v>
      </c>
      <c r="T236" s="9" t="s">
        <v>36</v>
      </c>
      <c r="U236" s="9" t="s">
        <v>36</v>
      </c>
      <c r="V236" s="9" t="s">
        <v>36</v>
      </c>
      <c r="W236" s="9" t="s">
        <v>36</v>
      </c>
      <c r="X236" s="9" t="s">
        <v>36</v>
      </c>
      <c r="Y236" s="9" t="s">
        <v>36</v>
      </c>
      <c r="Z236" s="9" t="s">
        <v>36</v>
      </c>
      <c r="AA236" s="9" t="s">
        <v>36</v>
      </c>
      <c r="AB236" s="9" t="s">
        <v>36</v>
      </c>
      <c r="AC236" s="9" t="s">
        <v>36</v>
      </c>
      <c r="AD236" s="9" t="s">
        <v>36</v>
      </c>
      <c r="AE236" s="9" t="s">
        <v>36</v>
      </c>
      <c r="AF236" s="9" t="s">
        <v>36</v>
      </c>
      <c r="AG236" s="9" t="s">
        <v>36</v>
      </c>
      <c r="AH236" s="9" t="s">
        <v>36</v>
      </c>
      <c r="AI236" s="9" t="s">
        <v>36</v>
      </c>
      <c r="AJ236" s="9" t="s">
        <v>36</v>
      </c>
      <c r="AK236" s="9" t="s">
        <v>36</v>
      </c>
      <c r="AL236" s="9" t="s">
        <v>36</v>
      </c>
    </row>
    <row r="237" spans="1:38" x14ac:dyDescent="0.25">
      <c r="A237" s="29" t="s">
        <v>278</v>
      </c>
      <c r="B237" s="6">
        <f t="shared" si="33"/>
        <v>0</v>
      </c>
      <c r="C237" s="6">
        <f t="shared" si="34"/>
        <v>0</v>
      </c>
      <c r="D237" s="6">
        <f t="shared" si="35"/>
        <v>0</v>
      </c>
      <c r="E237" s="6">
        <f t="shared" si="36"/>
        <v>0</v>
      </c>
      <c r="F237" s="6">
        <f t="shared" si="37"/>
        <v>0</v>
      </c>
      <c r="G237" s="6">
        <f t="shared" si="38"/>
        <v>0</v>
      </c>
      <c r="H237" s="6">
        <f t="shared" si="39"/>
        <v>25</v>
      </c>
      <c r="I237" s="7">
        <f t="shared" si="40"/>
        <v>0</v>
      </c>
      <c r="J237" s="8">
        <f t="shared" si="41"/>
        <v>0</v>
      </c>
      <c r="K237" s="5" t="s">
        <v>36</v>
      </c>
      <c r="L237" s="5" t="s">
        <v>36</v>
      </c>
      <c r="M237" s="4"/>
      <c r="N237" s="34" t="s">
        <v>36</v>
      </c>
      <c r="O237" s="9" t="s">
        <v>36</v>
      </c>
      <c r="P237" s="9" t="s">
        <v>36</v>
      </c>
      <c r="Q237" s="9" t="s">
        <v>36</v>
      </c>
      <c r="R237" s="9" t="s">
        <v>36</v>
      </c>
      <c r="S237" s="9" t="s">
        <v>36</v>
      </c>
      <c r="T237" s="9" t="s">
        <v>36</v>
      </c>
      <c r="U237" s="9" t="s">
        <v>36</v>
      </c>
      <c r="V237" s="9" t="s">
        <v>36</v>
      </c>
      <c r="W237" s="9" t="s">
        <v>36</v>
      </c>
      <c r="X237" s="9" t="s">
        <v>36</v>
      </c>
      <c r="Y237" s="9" t="s">
        <v>36</v>
      </c>
      <c r="Z237" s="9" t="s">
        <v>36</v>
      </c>
      <c r="AA237" s="9" t="s">
        <v>36</v>
      </c>
      <c r="AB237" s="9" t="s">
        <v>36</v>
      </c>
      <c r="AC237" s="9" t="s">
        <v>36</v>
      </c>
      <c r="AD237" s="9" t="s">
        <v>36</v>
      </c>
      <c r="AE237" s="9" t="s">
        <v>36</v>
      </c>
      <c r="AF237" s="9" t="s">
        <v>36</v>
      </c>
      <c r="AG237" s="9" t="s">
        <v>36</v>
      </c>
      <c r="AH237" s="9" t="s">
        <v>36</v>
      </c>
      <c r="AI237" s="9" t="s">
        <v>36</v>
      </c>
      <c r="AJ237" s="9" t="s">
        <v>36</v>
      </c>
      <c r="AK237" s="9" t="s">
        <v>36</v>
      </c>
      <c r="AL237" s="9" t="s">
        <v>36</v>
      </c>
    </row>
    <row r="238" spans="1:38" s="10" customFormat="1" x14ac:dyDescent="0.25">
      <c r="A238" s="29" t="s">
        <v>279</v>
      </c>
      <c r="B238" s="6">
        <f t="shared" si="33"/>
        <v>1</v>
      </c>
      <c r="C238" s="6">
        <f t="shared" si="34"/>
        <v>0</v>
      </c>
      <c r="D238" s="6">
        <f t="shared" si="35"/>
        <v>0</v>
      </c>
      <c r="E238" s="6">
        <f t="shared" si="36"/>
        <v>0</v>
      </c>
      <c r="F238" s="6">
        <f t="shared" si="37"/>
        <v>0</v>
      </c>
      <c r="G238" s="6">
        <f t="shared" si="38"/>
        <v>1</v>
      </c>
      <c r="H238" s="6">
        <f t="shared" si="39"/>
        <v>24</v>
      </c>
      <c r="I238" s="7">
        <f t="shared" si="40"/>
        <v>4.1666666666666661</v>
      </c>
      <c r="J238" s="8">
        <f t="shared" si="41"/>
        <v>4.1666666666666661</v>
      </c>
      <c r="K238" s="5">
        <f t="shared" si="42"/>
        <v>3000</v>
      </c>
      <c r="L238" s="5">
        <f t="shared" si="43"/>
        <v>3000</v>
      </c>
      <c r="M238" s="4"/>
      <c r="N238" s="40" t="s">
        <v>36</v>
      </c>
      <c r="O238" s="41" t="s">
        <v>36</v>
      </c>
      <c r="P238" s="41" t="s">
        <v>36</v>
      </c>
      <c r="Q238" s="41" t="s">
        <v>36</v>
      </c>
      <c r="R238" s="41" t="s">
        <v>36</v>
      </c>
      <c r="S238" s="41">
        <v>3000</v>
      </c>
      <c r="T238" s="41" t="s">
        <v>36</v>
      </c>
      <c r="U238" s="41" t="s">
        <v>36</v>
      </c>
      <c r="V238" s="41" t="s">
        <v>36</v>
      </c>
      <c r="W238" s="41" t="s">
        <v>36</v>
      </c>
      <c r="X238" s="41"/>
      <c r="Y238" s="41" t="s">
        <v>36</v>
      </c>
      <c r="Z238" s="41" t="s">
        <v>36</v>
      </c>
      <c r="AA238" s="41" t="s">
        <v>36</v>
      </c>
      <c r="AB238" s="41" t="s">
        <v>36</v>
      </c>
      <c r="AC238" s="41" t="s">
        <v>36</v>
      </c>
      <c r="AD238" s="41" t="s">
        <v>36</v>
      </c>
      <c r="AE238" s="41" t="s">
        <v>36</v>
      </c>
      <c r="AF238" s="41" t="s">
        <v>36</v>
      </c>
      <c r="AG238" s="41" t="s">
        <v>36</v>
      </c>
      <c r="AH238" s="41" t="s">
        <v>36</v>
      </c>
      <c r="AI238" s="41" t="s">
        <v>36</v>
      </c>
      <c r="AJ238" s="41" t="s">
        <v>36</v>
      </c>
      <c r="AK238" s="41" t="s">
        <v>36</v>
      </c>
      <c r="AL238" s="41" t="s">
        <v>36</v>
      </c>
    </row>
    <row r="239" spans="1:38" s="10" customFormat="1" x14ac:dyDescent="0.25">
      <c r="A239" s="29" t="s">
        <v>280</v>
      </c>
      <c r="B239" s="6">
        <f t="shared" si="33"/>
        <v>6</v>
      </c>
      <c r="C239" s="6">
        <f t="shared" si="34"/>
        <v>0</v>
      </c>
      <c r="D239" s="6">
        <f t="shared" si="35"/>
        <v>0</v>
      </c>
      <c r="E239" s="6">
        <f t="shared" si="36"/>
        <v>0</v>
      </c>
      <c r="F239" s="6">
        <f t="shared" si="37"/>
        <v>0</v>
      </c>
      <c r="G239" s="6">
        <f t="shared" si="38"/>
        <v>6</v>
      </c>
      <c r="H239" s="6">
        <f t="shared" si="39"/>
        <v>25</v>
      </c>
      <c r="I239" s="7">
        <f t="shared" si="40"/>
        <v>24</v>
      </c>
      <c r="J239" s="8">
        <f t="shared" si="41"/>
        <v>24</v>
      </c>
      <c r="K239" s="5">
        <f t="shared" si="42"/>
        <v>686.2</v>
      </c>
      <c r="L239" s="5">
        <f t="shared" si="43"/>
        <v>9654.7999999999993</v>
      </c>
      <c r="M239" s="4"/>
      <c r="N239" s="34">
        <v>298.8</v>
      </c>
      <c r="O239" s="9" t="s">
        <v>36</v>
      </c>
      <c r="P239" s="9" t="s">
        <v>36</v>
      </c>
      <c r="Q239" s="9" t="s">
        <v>36</v>
      </c>
      <c r="R239" s="9" t="s">
        <v>36</v>
      </c>
      <c r="S239" s="9">
        <v>1530</v>
      </c>
      <c r="T239" s="9" t="s">
        <v>36</v>
      </c>
      <c r="U239" s="9" t="s">
        <v>36</v>
      </c>
      <c r="V239" s="9" t="s">
        <v>36</v>
      </c>
      <c r="W239" s="9" t="s">
        <v>36</v>
      </c>
      <c r="X239" s="9" t="s">
        <v>36</v>
      </c>
      <c r="Y239" s="9" t="s">
        <v>36</v>
      </c>
      <c r="Z239" s="9" t="s">
        <v>36</v>
      </c>
      <c r="AA239" s="9" t="s">
        <v>36</v>
      </c>
      <c r="AB239" s="9" t="s">
        <v>36</v>
      </c>
      <c r="AC239" s="9">
        <v>9654.7999999999993</v>
      </c>
      <c r="AD239" s="9" t="s">
        <v>36</v>
      </c>
      <c r="AE239" s="9" t="s">
        <v>36</v>
      </c>
      <c r="AF239" s="9" t="s">
        <v>36</v>
      </c>
      <c r="AG239" s="9" t="s">
        <v>36</v>
      </c>
      <c r="AH239" s="9" t="s">
        <v>36</v>
      </c>
      <c r="AI239" s="9">
        <v>1060.5999999999999</v>
      </c>
      <c r="AJ239" s="9">
        <v>311.8</v>
      </c>
      <c r="AK239" s="9" t="s">
        <v>36</v>
      </c>
      <c r="AL239" s="9">
        <v>228.5</v>
      </c>
    </row>
    <row r="240" spans="1:38" s="10" customFormat="1" x14ac:dyDescent="0.25">
      <c r="A240" s="29" t="s">
        <v>281</v>
      </c>
      <c r="B240" s="6">
        <f t="shared" si="33"/>
        <v>3</v>
      </c>
      <c r="C240" s="6">
        <f t="shared" si="34"/>
        <v>0</v>
      </c>
      <c r="D240" s="6">
        <f t="shared" si="35"/>
        <v>0</v>
      </c>
      <c r="E240" s="6">
        <f t="shared" si="36"/>
        <v>0</v>
      </c>
      <c r="F240" s="6">
        <f t="shared" si="37"/>
        <v>0</v>
      </c>
      <c r="G240" s="6">
        <f t="shared" si="38"/>
        <v>3</v>
      </c>
      <c r="H240" s="6">
        <f t="shared" si="39"/>
        <v>25</v>
      </c>
      <c r="I240" s="7">
        <f t="shared" si="40"/>
        <v>12</v>
      </c>
      <c r="J240" s="8">
        <f t="shared" si="41"/>
        <v>12</v>
      </c>
      <c r="K240" s="5">
        <f t="shared" si="42"/>
        <v>8.6</v>
      </c>
      <c r="L240" s="5">
        <f t="shared" si="43"/>
        <v>957.7</v>
      </c>
      <c r="M240" s="4"/>
      <c r="N240" s="34" t="s">
        <v>36</v>
      </c>
      <c r="O240" s="9" t="s">
        <v>36</v>
      </c>
      <c r="P240" s="9" t="s">
        <v>36</v>
      </c>
      <c r="Q240" s="9">
        <v>4.5</v>
      </c>
      <c r="R240" s="9">
        <v>957.7</v>
      </c>
      <c r="S240" s="9" t="s">
        <v>36</v>
      </c>
      <c r="T240" s="9" t="s">
        <v>36</v>
      </c>
      <c r="U240" s="9" t="s">
        <v>36</v>
      </c>
      <c r="V240" s="9" t="s">
        <v>36</v>
      </c>
      <c r="W240" s="9" t="s">
        <v>36</v>
      </c>
      <c r="X240" s="9" t="s">
        <v>36</v>
      </c>
      <c r="Y240" s="9">
        <v>8.6</v>
      </c>
      <c r="Z240" s="9" t="s">
        <v>36</v>
      </c>
      <c r="AA240" s="9" t="s">
        <v>36</v>
      </c>
      <c r="AB240" s="9" t="s">
        <v>36</v>
      </c>
      <c r="AC240" s="9" t="s">
        <v>36</v>
      </c>
      <c r="AD240" s="9" t="s">
        <v>36</v>
      </c>
      <c r="AE240" s="9" t="s">
        <v>36</v>
      </c>
      <c r="AF240" s="9" t="s">
        <v>36</v>
      </c>
      <c r="AG240" s="9" t="s">
        <v>36</v>
      </c>
      <c r="AH240" s="9" t="s">
        <v>36</v>
      </c>
      <c r="AI240" s="9" t="s">
        <v>36</v>
      </c>
      <c r="AJ240" s="9" t="s">
        <v>36</v>
      </c>
      <c r="AK240" s="9" t="s">
        <v>36</v>
      </c>
      <c r="AL240" s="9" t="s">
        <v>36</v>
      </c>
    </row>
    <row r="241" spans="1:38" s="10" customFormat="1" x14ac:dyDescent="0.25">
      <c r="A241" s="29" t="s">
        <v>282</v>
      </c>
      <c r="B241" s="6">
        <f t="shared" si="33"/>
        <v>7</v>
      </c>
      <c r="C241" s="6">
        <f t="shared" si="34"/>
        <v>0</v>
      </c>
      <c r="D241" s="6">
        <f t="shared" si="35"/>
        <v>0</v>
      </c>
      <c r="E241" s="6">
        <f t="shared" si="36"/>
        <v>0</v>
      </c>
      <c r="F241" s="6">
        <f t="shared" si="37"/>
        <v>0</v>
      </c>
      <c r="G241" s="6">
        <f t="shared" si="38"/>
        <v>7</v>
      </c>
      <c r="H241" s="6">
        <f t="shared" si="39"/>
        <v>25</v>
      </c>
      <c r="I241" s="7">
        <f t="shared" si="40"/>
        <v>28.000000000000004</v>
      </c>
      <c r="J241" s="8">
        <f t="shared" si="41"/>
        <v>28.000000000000004</v>
      </c>
      <c r="K241" s="5">
        <f t="shared" si="42"/>
        <v>214.7</v>
      </c>
      <c r="L241" s="5">
        <f t="shared" si="43"/>
        <v>4221.8</v>
      </c>
      <c r="M241" s="4"/>
      <c r="N241" s="34">
        <v>45</v>
      </c>
      <c r="O241" s="9" t="s">
        <v>36</v>
      </c>
      <c r="P241" s="9" t="s">
        <v>36</v>
      </c>
      <c r="Q241" s="9">
        <v>560</v>
      </c>
      <c r="R241" s="9" t="s">
        <v>36</v>
      </c>
      <c r="S241" s="9">
        <v>398.2</v>
      </c>
      <c r="T241" s="9" t="s">
        <v>36</v>
      </c>
      <c r="U241" s="9" t="s">
        <v>36</v>
      </c>
      <c r="V241" s="9" t="s">
        <v>36</v>
      </c>
      <c r="W241" s="9" t="s">
        <v>36</v>
      </c>
      <c r="X241" s="9" t="s">
        <v>36</v>
      </c>
      <c r="Y241" s="9" t="s">
        <v>36</v>
      </c>
      <c r="Z241" s="9" t="s">
        <v>36</v>
      </c>
      <c r="AA241" s="9" t="s">
        <v>36</v>
      </c>
      <c r="AB241" s="9" t="s">
        <v>36</v>
      </c>
      <c r="AC241" s="9">
        <v>4221.8</v>
      </c>
      <c r="AD241" s="9" t="s">
        <v>36</v>
      </c>
      <c r="AE241" s="9" t="s">
        <v>36</v>
      </c>
      <c r="AF241" s="9" t="s">
        <v>36</v>
      </c>
      <c r="AG241" s="9" t="s">
        <v>36</v>
      </c>
      <c r="AH241" s="9" t="s">
        <v>36</v>
      </c>
      <c r="AI241" s="9">
        <v>142</v>
      </c>
      <c r="AJ241" s="9">
        <v>214.7</v>
      </c>
      <c r="AK241" s="9" t="s">
        <v>36</v>
      </c>
      <c r="AL241" s="9">
        <v>49.9</v>
      </c>
    </row>
    <row r="242" spans="1:38" s="10" customFormat="1" x14ac:dyDescent="0.25">
      <c r="A242" s="32" t="s">
        <v>283</v>
      </c>
      <c r="B242" s="6">
        <f t="shared" si="33"/>
        <v>2</v>
      </c>
      <c r="C242" s="6">
        <f t="shared" si="34"/>
        <v>0</v>
      </c>
      <c r="D242" s="6">
        <f t="shared" si="35"/>
        <v>0</v>
      </c>
      <c r="E242" s="6">
        <f t="shared" si="36"/>
        <v>0</v>
      </c>
      <c r="F242" s="6">
        <f t="shared" si="37"/>
        <v>0</v>
      </c>
      <c r="G242" s="6">
        <f t="shared" si="38"/>
        <v>2</v>
      </c>
      <c r="H242" s="6">
        <f t="shared" si="39"/>
        <v>12</v>
      </c>
      <c r="I242" s="7">
        <f t="shared" si="40"/>
        <v>16.666666666666664</v>
      </c>
      <c r="J242" s="8">
        <f t="shared" si="41"/>
        <v>16.666666666666664</v>
      </c>
      <c r="K242" s="5">
        <f t="shared" si="42"/>
        <v>73.38</v>
      </c>
      <c r="L242" s="5">
        <f t="shared" si="43"/>
        <v>105</v>
      </c>
      <c r="M242" s="4"/>
      <c r="N242" s="42" t="s">
        <v>36</v>
      </c>
      <c r="O242" s="25" t="s">
        <v>36</v>
      </c>
      <c r="P242" s="25" t="s">
        <v>36</v>
      </c>
      <c r="Q242" s="25"/>
      <c r="R242" s="25"/>
      <c r="S242" s="25" t="s">
        <v>36</v>
      </c>
      <c r="T242" s="25" t="s">
        <v>36</v>
      </c>
      <c r="U242" s="25" t="s">
        <v>36</v>
      </c>
      <c r="V242" s="25"/>
      <c r="W242" s="25"/>
      <c r="X242" s="25" t="s">
        <v>36</v>
      </c>
      <c r="Y242" s="25" t="s">
        <v>36</v>
      </c>
      <c r="Z242" s="25"/>
      <c r="AA242" s="25" t="s">
        <v>36</v>
      </c>
      <c r="AB242" s="25"/>
      <c r="AC242" s="25" t="s">
        <v>36</v>
      </c>
      <c r="AD242" s="25"/>
      <c r="AE242" s="25"/>
      <c r="AF242" s="43">
        <v>105</v>
      </c>
      <c r="AG242" s="25"/>
      <c r="AH242" s="43">
        <v>41.76</v>
      </c>
      <c r="AI242" s="25"/>
      <c r="AJ242" s="25"/>
      <c r="AK242" s="25"/>
      <c r="AL242" s="25"/>
    </row>
    <row r="243" spans="1:38" x14ac:dyDescent="0.25">
      <c r="A243" s="32" t="s">
        <v>284</v>
      </c>
      <c r="B243" s="6">
        <f t="shared" si="33"/>
        <v>2</v>
      </c>
      <c r="C243" s="6">
        <f t="shared" si="34"/>
        <v>0</v>
      </c>
      <c r="D243" s="6">
        <f t="shared" si="35"/>
        <v>0</v>
      </c>
      <c r="E243" s="6">
        <f t="shared" si="36"/>
        <v>0</v>
      </c>
      <c r="F243" s="6">
        <f t="shared" si="37"/>
        <v>0</v>
      </c>
      <c r="G243" s="6">
        <f t="shared" si="38"/>
        <v>2</v>
      </c>
      <c r="H243" s="6">
        <f t="shared" si="39"/>
        <v>12</v>
      </c>
      <c r="I243" s="7">
        <f t="shared" si="40"/>
        <v>16.666666666666664</v>
      </c>
      <c r="J243" s="8">
        <f t="shared" si="41"/>
        <v>16.666666666666664</v>
      </c>
      <c r="K243" s="5">
        <f t="shared" si="42"/>
        <v>10.349499999999999</v>
      </c>
      <c r="L243" s="5">
        <f t="shared" si="43"/>
        <v>13.83</v>
      </c>
      <c r="M243" s="4"/>
      <c r="N243" s="42" t="s">
        <v>36</v>
      </c>
      <c r="O243" s="25" t="s">
        <v>36</v>
      </c>
      <c r="P243" s="43">
        <v>6.8689999999999998</v>
      </c>
      <c r="Q243" s="25"/>
      <c r="R243" s="25"/>
      <c r="S243" s="25" t="s">
        <v>36</v>
      </c>
      <c r="T243" s="25" t="s">
        <v>36</v>
      </c>
      <c r="U243" s="25" t="s">
        <v>36</v>
      </c>
      <c r="V243" s="25"/>
      <c r="W243" s="25"/>
      <c r="X243" s="25" t="s">
        <v>36</v>
      </c>
      <c r="Y243" s="25" t="s">
        <v>36</v>
      </c>
      <c r="Z243" s="25"/>
      <c r="AA243" s="25" t="s">
        <v>36</v>
      </c>
      <c r="AB243" s="25"/>
      <c r="AC243" s="25" t="s">
        <v>36</v>
      </c>
      <c r="AD243" s="25"/>
      <c r="AE243" s="25"/>
      <c r="AF243" s="25" t="s">
        <v>36</v>
      </c>
      <c r="AG243" s="25"/>
      <c r="AH243" s="43">
        <v>13.83</v>
      </c>
      <c r="AI243" s="25"/>
      <c r="AJ243" s="25"/>
      <c r="AK243" s="25"/>
      <c r="AL243" s="25"/>
    </row>
    <row r="244" spans="1:38" x14ac:dyDescent="0.25">
      <c r="A244" s="32" t="s">
        <v>285</v>
      </c>
      <c r="B244" s="6">
        <f t="shared" si="33"/>
        <v>2</v>
      </c>
      <c r="C244" s="6">
        <f t="shared" si="34"/>
        <v>0</v>
      </c>
      <c r="D244" s="6">
        <f t="shared" si="35"/>
        <v>0</v>
      </c>
      <c r="E244" s="6">
        <f t="shared" si="36"/>
        <v>0</v>
      </c>
      <c r="F244" s="6">
        <f t="shared" si="37"/>
        <v>0</v>
      </c>
      <c r="G244" s="6">
        <f t="shared" si="38"/>
        <v>2</v>
      </c>
      <c r="H244" s="6">
        <f t="shared" si="39"/>
        <v>12</v>
      </c>
      <c r="I244" s="7">
        <f t="shared" si="40"/>
        <v>16.666666666666664</v>
      </c>
      <c r="J244" s="8">
        <f t="shared" si="41"/>
        <v>16.666666666666664</v>
      </c>
      <c r="K244" s="5">
        <f t="shared" si="42"/>
        <v>40.110500000000002</v>
      </c>
      <c r="L244" s="5">
        <f t="shared" si="43"/>
        <v>76.53</v>
      </c>
      <c r="M244" s="4"/>
      <c r="N244" s="42" t="s">
        <v>36</v>
      </c>
      <c r="O244" s="25" t="s">
        <v>36</v>
      </c>
      <c r="P244" s="25" t="s">
        <v>36</v>
      </c>
      <c r="Q244" s="25"/>
      <c r="R244" s="25"/>
      <c r="S244" s="25" t="s">
        <v>36</v>
      </c>
      <c r="T244" s="25" t="s">
        <v>36</v>
      </c>
      <c r="U244" s="25" t="s">
        <v>36</v>
      </c>
      <c r="V244" s="25"/>
      <c r="W244" s="25"/>
      <c r="X244" s="25" t="s">
        <v>36</v>
      </c>
      <c r="Y244" s="25" t="s">
        <v>36</v>
      </c>
      <c r="Z244" s="25"/>
      <c r="AA244" s="25" t="s">
        <v>36</v>
      </c>
      <c r="AB244" s="25"/>
      <c r="AC244" s="43">
        <v>3.6909999999999998</v>
      </c>
      <c r="AD244" s="25"/>
      <c r="AE244" s="25"/>
      <c r="AF244" s="25" t="s">
        <v>36</v>
      </c>
      <c r="AG244" s="25"/>
      <c r="AH244" s="43">
        <v>76.53</v>
      </c>
      <c r="AI244" s="25"/>
      <c r="AJ244" s="25"/>
      <c r="AK244" s="25"/>
      <c r="AL244" s="25"/>
    </row>
    <row r="245" spans="1:38" x14ac:dyDescent="0.25">
      <c r="A245" s="32" t="s">
        <v>286</v>
      </c>
      <c r="B245" s="6">
        <f t="shared" si="33"/>
        <v>1</v>
      </c>
      <c r="C245" s="6">
        <f t="shared" si="34"/>
        <v>0</v>
      </c>
      <c r="D245" s="6">
        <f t="shared" si="35"/>
        <v>0</v>
      </c>
      <c r="E245" s="6">
        <f t="shared" si="36"/>
        <v>0</v>
      </c>
      <c r="F245" s="6">
        <f t="shared" si="37"/>
        <v>0</v>
      </c>
      <c r="G245" s="6">
        <f t="shared" si="38"/>
        <v>1</v>
      </c>
      <c r="H245" s="6">
        <f t="shared" si="39"/>
        <v>12</v>
      </c>
      <c r="I245" s="7">
        <f t="shared" si="40"/>
        <v>8.3333333333333321</v>
      </c>
      <c r="J245" s="8">
        <f t="shared" si="41"/>
        <v>8.3333333333333321</v>
      </c>
      <c r="K245" s="5">
        <f t="shared" si="42"/>
        <v>98.41</v>
      </c>
      <c r="L245" s="5">
        <f t="shared" si="43"/>
        <v>98.41</v>
      </c>
      <c r="M245" s="4"/>
      <c r="N245" s="42" t="s">
        <v>36</v>
      </c>
      <c r="O245" s="25" t="s">
        <v>36</v>
      </c>
      <c r="P245" s="25" t="s">
        <v>36</v>
      </c>
      <c r="Q245" s="25"/>
      <c r="R245" s="25"/>
      <c r="S245" s="25" t="s">
        <v>36</v>
      </c>
      <c r="T245" s="25" t="s">
        <v>36</v>
      </c>
      <c r="U245" s="25" t="s">
        <v>36</v>
      </c>
      <c r="V245" s="25"/>
      <c r="W245" s="25"/>
      <c r="X245" s="25" t="s">
        <v>36</v>
      </c>
      <c r="Y245" s="25" t="s">
        <v>36</v>
      </c>
      <c r="Z245" s="25"/>
      <c r="AA245" s="25" t="s">
        <v>36</v>
      </c>
      <c r="AB245" s="25"/>
      <c r="AC245" s="25" t="s">
        <v>36</v>
      </c>
      <c r="AD245" s="25"/>
      <c r="AE245" s="25"/>
      <c r="AF245" s="25" t="s">
        <v>36</v>
      </c>
      <c r="AG245" s="25"/>
      <c r="AH245" s="43">
        <v>98.41</v>
      </c>
      <c r="AI245" s="25"/>
      <c r="AJ245" s="25"/>
      <c r="AK245" s="25"/>
      <c r="AL245" s="25"/>
    </row>
    <row r="246" spans="1:38" x14ac:dyDescent="0.25">
      <c r="A246" s="32" t="s">
        <v>287</v>
      </c>
      <c r="B246" s="6">
        <f t="shared" si="33"/>
        <v>0</v>
      </c>
      <c r="C246" s="6">
        <f t="shared" si="34"/>
        <v>0</v>
      </c>
      <c r="D246" s="6">
        <f t="shared" si="35"/>
        <v>0</v>
      </c>
      <c r="E246" s="6">
        <f t="shared" si="36"/>
        <v>0</v>
      </c>
      <c r="F246" s="6">
        <f t="shared" si="37"/>
        <v>1</v>
      </c>
      <c r="G246" s="6">
        <f t="shared" si="38"/>
        <v>1</v>
      </c>
      <c r="H246" s="6">
        <f t="shared" si="39"/>
        <v>12</v>
      </c>
      <c r="I246" s="7">
        <f t="shared" si="40"/>
        <v>8.3333333333333321</v>
      </c>
      <c r="J246" s="8">
        <f t="shared" si="41"/>
        <v>0</v>
      </c>
      <c r="K246" s="5" t="s">
        <v>40</v>
      </c>
      <c r="L246" s="5">
        <f t="shared" si="43"/>
        <v>0</v>
      </c>
      <c r="M246" s="4"/>
      <c r="N246" s="42" t="s">
        <v>36</v>
      </c>
      <c r="O246" s="25" t="s">
        <v>36</v>
      </c>
      <c r="P246" s="25" t="s">
        <v>36</v>
      </c>
      <c r="Q246" s="25"/>
      <c r="R246" s="25"/>
      <c r="S246" s="25" t="s">
        <v>36</v>
      </c>
      <c r="T246" s="25" t="s">
        <v>36</v>
      </c>
      <c r="U246" s="25" t="s">
        <v>36</v>
      </c>
      <c r="V246" s="25"/>
      <c r="W246" s="25"/>
      <c r="X246" s="25" t="s">
        <v>36</v>
      </c>
      <c r="Y246" s="25" t="s">
        <v>36</v>
      </c>
      <c r="Z246" s="25"/>
      <c r="AA246" s="25" t="s">
        <v>36</v>
      </c>
      <c r="AB246" s="25"/>
      <c r="AC246" s="25" t="s">
        <v>4</v>
      </c>
      <c r="AD246" s="25"/>
      <c r="AE246" s="25"/>
      <c r="AF246" s="25" t="s">
        <v>36</v>
      </c>
      <c r="AG246" s="25"/>
      <c r="AH246" s="25" t="s">
        <v>36</v>
      </c>
      <c r="AI246" s="25"/>
      <c r="AJ246" s="25"/>
      <c r="AK246" s="25"/>
      <c r="AL246" s="25"/>
    </row>
    <row r="247" spans="1:38" x14ac:dyDescent="0.25">
      <c r="A247" s="13" t="s">
        <v>288</v>
      </c>
      <c r="B247" s="6">
        <f t="shared" si="33"/>
        <v>0</v>
      </c>
      <c r="C247" s="6">
        <f t="shared" si="34"/>
        <v>0</v>
      </c>
      <c r="D247" s="6">
        <f t="shared" si="35"/>
        <v>0</v>
      </c>
      <c r="E247" s="6">
        <f t="shared" si="36"/>
        <v>0</v>
      </c>
      <c r="F247" s="6">
        <f t="shared" si="37"/>
        <v>0</v>
      </c>
      <c r="G247" s="6">
        <f t="shared" si="38"/>
        <v>0</v>
      </c>
      <c r="H247" s="6">
        <f t="shared" si="39"/>
        <v>0</v>
      </c>
      <c r="I247" s="7" t="e">
        <f t="shared" si="40"/>
        <v>#DIV/0!</v>
      </c>
      <c r="J247" s="8" t="e">
        <f t="shared" si="41"/>
        <v>#DIV/0!</v>
      </c>
      <c r="K247" s="5" t="s">
        <v>36</v>
      </c>
      <c r="L247" s="5" t="s">
        <v>36</v>
      </c>
      <c r="M247" s="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</row>
    <row r="248" spans="1:38" x14ac:dyDescent="0.25">
      <c r="A248" s="13" t="s">
        <v>289</v>
      </c>
      <c r="B248" s="6">
        <f t="shared" si="33"/>
        <v>0</v>
      </c>
      <c r="C248" s="6">
        <f t="shared" si="34"/>
        <v>0</v>
      </c>
      <c r="D248" s="6">
        <f t="shared" si="35"/>
        <v>0</v>
      </c>
      <c r="E248" s="6">
        <f t="shared" si="36"/>
        <v>0</v>
      </c>
      <c r="F248" s="6">
        <f t="shared" si="37"/>
        <v>0</v>
      </c>
      <c r="G248" s="6">
        <f t="shared" si="38"/>
        <v>0</v>
      </c>
      <c r="H248" s="6">
        <f t="shared" si="39"/>
        <v>0</v>
      </c>
      <c r="I248" s="7" t="e">
        <f t="shared" si="40"/>
        <v>#DIV/0!</v>
      </c>
      <c r="J248" s="8" t="e">
        <f t="shared" si="41"/>
        <v>#DIV/0!</v>
      </c>
      <c r="K248" s="5" t="s">
        <v>36</v>
      </c>
      <c r="L248" s="5" t="s">
        <v>36</v>
      </c>
      <c r="M248" s="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</row>
    <row r="250" spans="1:38" x14ac:dyDescent="0.25">
      <c r="A250" s="13" t="s">
        <v>546</v>
      </c>
      <c r="F250">
        <v>0</v>
      </c>
      <c r="G250" s="6">
        <f>COUNTIF(G2:G248,"=0")</f>
        <v>126</v>
      </c>
      <c r="M250" s="4"/>
      <c r="S250" s="11" t="s">
        <v>547</v>
      </c>
      <c r="T250" s="11" t="s">
        <v>548</v>
      </c>
      <c r="U250" s="11" t="s">
        <v>549</v>
      </c>
      <c r="AH250" s="11" t="s">
        <v>550</v>
      </c>
    </row>
    <row r="251" spans="1:38" x14ac:dyDescent="0.25">
      <c r="A251" s="13" t="s">
        <v>546</v>
      </c>
      <c r="F251">
        <v>1</v>
      </c>
      <c r="G251" s="6">
        <f>COUNTIF($G$2:$G$248,"=1")</f>
        <v>29</v>
      </c>
      <c r="M251" s="4"/>
      <c r="T251" s="11" t="s">
        <v>551</v>
      </c>
      <c r="U251" s="11" t="s">
        <v>552</v>
      </c>
      <c r="AH251" s="11" t="s">
        <v>553</v>
      </c>
    </row>
    <row r="252" spans="1:38" x14ac:dyDescent="0.25">
      <c r="A252" s="13" t="s">
        <v>546</v>
      </c>
      <c r="F252">
        <v>2</v>
      </c>
      <c r="G252" s="6">
        <f>COUNTIF($G$2:$G$248,"=2")</f>
        <v>16</v>
      </c>
      <c r="M252" s="4"/>
    </row>
    <row r="253" spans="1:38" x14ac:dyDescent="0.25">
      <c r="F253">
        <v>3</v>
      </c>
      <c r="G253" s="6">
        <f>COUNTIF($G$2:$G$248,"=3")</f>
        <v>9</v>
      </c>
    </row>
    <row r="254" spans="1:38" x14ac:dyDescent="0.25">
      <c r="F254">
        <v>4</v>
      </c>
      <c r="G254" s="6">
        <f>COUNTIF($G$2:$G$248,"=4")</f>
        <v>10</v>
      </c>
    </row>
    <row r="255" spans="1:38" x14ac:dyDescent="0.25">
      <c r="F255">
        <v>5</v>
      </c>
      <c r="G255" s="6">
        <f>COUNTIF($G$2:$G$248,"=5")</f>
        <v>4</v>
      </c>
    </row>
    <row r="256" spans="1:38" x14ac:dyDescent="0.25">
      <c r="F256">
        <v>6</v>
      </c>
      <c r="G256" s="6">
        <f>COUNTIF($G$2:$G$248,"=6")</f>
        <v>6</v>
      </c>
    </row>
    <row r="257" spans="6:7" x14ac:dyDescent="0.25">
      <c r="F257">
        <v>7</v>
      </c>
      <c r="G257" s="6">
        <f>COUNTIF($G$2:$G$248,"=7")</f>
        <v>3</v>
      </c>
    </row>
    <row r="258" spans="6:7" x14ac:dyDescent="0.25">
      <c r="F258">
        <v>8</v>
      </c>
      <c r="G258" s="6">
        <f>COUNTIF($G$2:$G$248,"=8")</f>
        <v>5</v>
      </c>
    </row>
    <row r="259" spans="6:7" x14ac:dyDescent="0.25">
      <c r="F259">
        <v>9</v>
      </c>
      <c r="G259" s="6">
        <f>COUNTIF($G$2:$G$248,"=9")</f>
        <v>3</v>
      </c>
    </row>
    <row r="260" spans="6:7" x14ac:dyDescent="0.25">
      <c r="F260">
        <v>10</v>
      </c>
      <c r="G260" s="6">
        <f>COUNTIF($G$2:$G$248,"=10")</f>
        <v>0</v>
      </c>
    </row>
    <row r="261" spans="6:7" x14ac:dyDescent="0.25">
      <c r="F261">
        <v>11</v>
      </c>
      <c r="G261" s="6">
        <f>COUNTIF($G$2:$G$248,"=11")</f>
        <v>0</v>
      </c>
    </row>
    <row r="262" spans="6:7" x14ac:dyDescent="0.25">
      <c r="F262">
        <v>12</v>
      </c>
      <c r="G262" s="6">
        <f>COUNTIF($G$2:$G$248,"=12")</f>
        <v>3</v>
      </c>
    </row>
    <row r="263" spans="6:7" x14ac:dyDescent="0.25">
      <c r="F263">
        <v>13</v>
      </c>
      <c r="G263" s="6">
        <f>COUNTIF($G$2:$G$248,"=13")</f>
        <v>1</v>
      </c>
    </row>
    <row r="264" spans="6:7" x14ac:dyDescent="0.25">
      <c r="F264">
        <v>14</v>
      </c>
      <c r="G264" s="6">
        <f>COUNTIF($G$2:$G$248,"=14")</f>
        <v>1</v>
      </c>
    </row>
    <row r="265" spans="6:7" x14ac:dyDescent="0.25">
      <c r="F265">
        <v>15</v>
      </c>
      <c r="G265" s="6">
        <f>COUNTIF($G$2:$G$248,"=15")</f>
        <v>1</v>
      </c>
    </row>
    <row r="266" spans="6:7" x14ac:dyDescent="0.25">
      <c r="F266">
        <v>16</v>
      </c>
      <c r="G266" s="6">
        <f>COUNTIF($G$2:$G$248,"=16")</f>
        <v>2</v>
      </c>
    </row>
    <row r="267" spans="6:7" x14ac:dyDescent="0.25">
      <c r="F267">
        <v>17</v>
      </c>
      <c r="G267" s="6">
        <f>COUNTIF($G$2:$G$248,"=17")</f>
        <v>3</v>
      </c>
    </row>
    <row r="268" spans="6:7" x14ac:dyDescent="0.25">
      <c r="F268">
        <v>18</v>
      </c>
      <c r="G268" s="6">
        <f>COUNTIF($G$2:$G$248,"=18")</f>
        <v>0</v>
      </c>
    </row>
    <row r="269" spans="6:7" x14ac:dyDescent="0.25">
      <c r="F269">
        <v>19</v>
      </c>
      <c r="G269" s="6">
        <f>COUNTIF($G$2:$G$248,"=19")</f>
        <v>0</v>
      </c>
    </row>
    <row r="270" spans="6:7" x14ac:dyDescent="0.25">
      <c r="F270">
        <v>20</v>
      </c>
      <c r="G270" s="6">
        <f>COUNTIF($G$2:$G$248,"=20")</f>
        <v>2</v>
      </c>
    </row>
    <row r="271" spans="6:7" x14ac:dyDescent="0.25">
      <c r="F271">
        <v>21</v>
      </c>
      <c r="G271" s="6">
        <f>COUNTIF($G$2:$G$248,"=21")</f>
        <v>1</v>
      </c>
    </row>
    <row r="272" spans="6:7" x14ac:dyDescent="0.25">
      <c r="F272">
        <v>22</v>
      </c>
      <c r="G272" s="6">
        <f>COUNTIF($G$2:$G$248,"=22")</f>
        <v>1</v>
      </c>
    </row>
    <row r="273" spans="6:7" x14ac:dyDescent="0.25">
      <c r="F273">
        <v>23</v>
      </c>
      <c r="G273" s="6">
        <f>COUNTIF($G$2:$G$248,"=23")</f>
        <v>6</v>
      </c>
    </row>
    <row r="274" spans="6:7" x14ac:dyDescent="0.25">
      <c r="F274">
        <v>24</v>
      </c>
      <c r="G274" s="6">
        <f>COUNTIF($G$2:$G$248,"=24")</f>
        <v>4</v>
      </c>
    </row>
    <row r="275" spans="6:7" x14ac:dyDescent="0.25">
      <c r="F275">
        <v>25</v>
      </c>
      <c r="G275" s="6">
        <f>COUNTIF($G$2:$G$248,"=25")</f>
        <v>11</v>
      </c>
    </row>
    <row r="276" spans="6:7" x14ac:dyDescent="0.25">
      <c r="G276" s="6">
        <f>SUM(G250:G275)</f>
        <v>247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5"/>
  <sheetViews>
    <sheetView topLeftCell="A7" workbookViewId="0">
      <selection activeCell="B81" sqref="B81"/>
    </sheetView>
  </sheetViews>
  <sheetFormatPr defaultRowHeight="15" x14ac:dyDescent="0.25"/>
  <sheetData>
    <row r="1" spans="1:40" ht="45" x14ac:dyDescent="0.25">
      <c r="A1" s="46"/>
      <c r="B1" s="47" t="s">
        <v>554</v>
      </c>
      <c r="C1" s="48" t="s">
        <v>555</v>
      </c>
      <c r="D1" s="48" t="s">
        <v>556</v>
      </c>
      <c r="E1" s="48" t="s">
        <v>557</v>
      </c>
      <c r="F1" s="48" t="s">
        <v>558</v>
      </c>
      <c r="G1" s="48" t="s">
        <v>559</v>
      </c>
      <c r="H1" s="48" t="s">
        <v>560</v>
      </c>
      <c r="I1" s="48" t="s">
        <v>561</v>
      </c>
      <c r="J1" s="48" t="s">
        <v>562</v>
      </c>
      <c r="O1" s="46" t="s">
        <v>563</v>
      </c>
      <c r="P1" s="49" t="s">
        <v>10</v>
      </c>
      <c r="Q1" s="49" t="s">
        <v>11</v>
      </c>
      <c r="R1" s="49" t="s">
        <v>12</v>
      </c>
      <c r="S1" s="49" t="s">
        <v>13</v>
      </c>
      <c r="T1" s="49" t="s">
        <v>14</v>
      </c>
      <c r="U1" s="49" t="s">
        <v>15</v>
      </c>
      <c r="V1" s="49" t="s">
        <v>16</v>
      </c>
      <c r="W1" s="49" t="s">
        <v>17</v>
      </c>
      <c r="X1" s="49" t="s">
        <v>18</v>
      </c>
      <c r="Y1" s="49" t="s">
        <v>19</v>
      </c>
      <c r="Z1" s="49" t="s">
        <v>20</v>
      </c>
      <c r="AA1" s="49" t="s">
        <v>21</v>
      </c>
      <c r="AB1" s="49" t="s">
        <v>22</v>
      </c>
      <c r="AC1" s="49" t="s">
        <v>23</v>
      </c>
      <c r="AD1" s="49" t="s">
        <v>24</v>
      </c>
      <c r="AE1" s="49" t="s">
        <v>25</v>
      </c>
      <c r="AF1" s="49" t="s">
        <v>26</v>
      </c>
      <c r="AG1" s="49" t="s">
        <v>27</v>
      </c>
      <c r="AH1" s="49" t="s">
        <v>28</v>
      </c>
      <c r="AI1" s="49" t="s">
        <v>29</v>
      </c>
      <c r="AJ1" s="49" t="s">
        <v>30</v>
      </c>
      <c r="AK1" s="49" t="s">
        <v>31</v>
      </c>
      <c r="AL1" s="49" t="s">
        <v>32</v>
      </c>
      <c r="AM1" s="49" t="s">
        <v>33</v>
      </c>
      <c r="AN1" s="49" t="s">
        <v>34</v>
      </c>
    </row>
    <row r="2" spans="1:40" x14ac:dyDescent="0.25">
      <c r="A2" s="50" t="s">
        <v>564</v>
      </c>
      <c r="B2" s="47">
        <v>6</v>
      </c>
      <c r="C2" s="47">
        <v>14</v>
      </c>
      <c r="D2" s="47">
        <v>8</v>
      </c>
      <c r="E2" s="47">
        <v>9</v>
      </c>
      <c r="F2" s="47">
        <v>8</v>
      </c>
      <c r="G2" s="47">
        <v>11</v>
      </c>
      <c r="H2" s="47">
        <v>2</v>
      </c>
      <c r="I2" s="47">
        <v>5</v>
      </c>
      <c r="J2" s="47">
        <v>4</v>
      </c>
      <c r="O2" t="s">
        <v>565</v>
      </c>
      <c r="P2">
        <f>SUM(P3:P4)</f>
        <v>7</v>
      </c>
      <c r="Q2">
        <f t="shared" ref="Q2:AN2" si="0">SUM(Q3:Q4)</f>
        <v>10</v>
      </c>
      <c r="R2">
        <f t="shared" si="0"/>
        <v>22</v>
      </c>
      <c r="S2">
        <f t="shared" si="0"/>
        <v>30</v>
      </c>
      <c r="T2">
        <f t="shared" si="0"/>
        <v>3</v>
      </c>
      <c r="U2">
        <f t="shared" si="0"/>
        <v>9</v>
      </c>
      <c r="V2">
        <f t="shared" si="0"/>
        <v>2</v>
      </c>
      <c r="W2">
        <f t="shared" si="0"/>
        <v>6</v>
      </c>
      <c r="X2">
        <f t="shared" si="0"/>
        <v>0</v>
      </c>
      <c r="Y2">
        <f t="shared" si="0"/>
        <v>0</v>
      </c>
      <c r="Z2">
        <f t="shared" si="0"/>
        <v>2</v>
      </c>
      <c r="AA2">
        <f t="shared" si="0"/>
        <v>3</v>
      </c>
      <c r="AB2">
        <f t="shared" si="0"/>
        <v>9</v>
      </c>
      <c r="AC2">
        <f t="shared" si="0"/>
        <v>7</v>
      </c>
      <c r="AD2">
        <f t="shared" si="0"/>
        <v>9</v>
      </c>
      <c r="AE2">
        <f t="shared" si="0"/>
        <v>6</v>
      </c>
      <c r="AF2">
        <f t="shared" si="0"/>
        <v>13</v>
      </c>
      <c r="AG2">
        <f t="shared" si="0"/>
        <v>12</v>
      </c>
      <c r="AH2">
        <f t="shared" si="0"/>
        <v>4</v>
      </c>
      <c r="AI2">
        <f t="shared" si="0"/>
        <v>3</v>
      </c>
      <c r="AJ2">
        <f t="shared" si="0"/>
        <v>8</v>
      </c>
      <c r="AK2">
        <f t="shared" si="0"/>
        <v>20</v>
      </c>
      <c r="AL2">
        <f t="shared" si="0"/>
        <v>14</v>
      </c>
      <c r="AM2">
        <f t="shared" si="0"/>
        <v>7</v>
      </c>
      <c r="AN2">
        <f t="shared" si="0"/>
        <v>4</v>
      </c>
    </row>
    <row r="3" spans="1:40" x14ac:dyDescent="0.25">
      <c r="A3" s="50" t="s">
        <v>566</v>
      </c>
      <c r="B3" s="47">
        <v>3</v>
      </c>
      <c r="C3" s="47">
        <v>6</v>
      </c>
      <c r="D3" s="47">
        <v>5</v>
      </c>
      <c r="E3" s="47">
        <v>9</v>
      </c>
      <c r="F3" s="47">
        <v>6</v>
      </c>
      <c r="G3" s="47">
        <v>6</v>
      </c>
      <c r="H3" s="47">
        <v>1</v>
      </c>
      <c r="I3" s="47">
        <v>4</v>
      </c>
      <c r="J3" s="47">
        <v>4</v>
      </c>
      <c r="O3" s="46" t="s">
        <v>567</v>
      </c>
      <c r="P3" s="49">
        <v>5</v>
      </c>
      <c r="Q3" s="49">
        <v>5</v>
      </c>
      <c r="R3" s="49">
        <v>11</v>
      </c>
      <c r="S3" s="49">
        <v>12</v>
      </c>
      <c r="T3" s="49">
        <v>3</v>
      </c>
      <c r="U3" s="49">
        <v>4</v>
      </c>
      <c r="V3" s="49">
        <v>1</v>
      </c>
      <c r="W3" s="49">
        <v>2</v>
      </c>
      <c r="X3" s="49">
        <v>0</v>
      </c>
      <c r="Y3" s="49">
        <v>0</v>
      </c>
      <c r="Z3" s="49">
        <v>1</v>
      </c>
      <c r="AA3" s="49">
        <v>0</v>
      </c>
      <c r="AB3" s="49">
        <v>3</v>
      </c>
      <c r="AC3" s="49">
        <v>3</v>
      </c>
      <c r="AD3" s="49">
        <v>1</v>
      </c>
      <c r="AE3" s="49">
        <v>2</v>
      </c>
      <c r="AF3" s="49">
        <v>3</v>
      </c>
      <c r="AG3" s="49">
        <v>2</v>
      </c>
      <c r="AH3" s="49">
        <v>1</v>
      </c>
      <c r="AI3" s="49">
        <v>0</v>
      </c>
      <c r="AJ3" s="49">
        <v>1</v>
      </c>
      <c r="AK3" s="49">
        <v>4</v>
      </c>
      <c r="AL3" s="49">
        <v>5</v>
      </c>
      <c r="AM3" s="49">
        <v>3</v>
      </c>
      <c r="AN3" s="49">
        <v>1</v>
      </c>
    </row>
    <row r="4" spans="1:40" x14ac:dyDescent="0.25">
      <c r="A4" s="50" t="s">
        <v>568</v>
      </c>
      <c r="B4" s="47">
        <v>3</v>
      </c>
      <c r="C4" s="47">
        <v>8</v>
      </c>
      <c r="D4" s="47">
        <v>3</v>
      </c>
      <c r="E4" s="47">
        <v>0</v>
      </c>
      <c r="F4" s="47">
        <v>2</v>
      </c>
      <c r="G4" s="47">
        <v>5</v>
      </c>
      <c r="H4" s="47">
        <v>1</v>
      </c>
      <c r="I4" s="47">
        <v>1</v>
      </c>
      <c r="J4" s="47">
        <v>0</v>
      </c>
      <c r="O4" t="s">
        <v>569</v>
      </c>
      <c r="P4" s="49">
        <v>2</v>
      </c>
      <c r="Q4" s="49">
        <v>5</v>
      </c>
      <c r="R4" s="49">
        <v>11</v>
      </c>
      <c r="S4" s="49">
        <v>18</v>
      </c>
      <c r="T4" s="49">
        <v>0</v>
      </c>
      <c r="U4" s="49">
        <v>5</v>
      </c>
      <c r="V4" s="49">
        <v>1</v>
      </c>
      <c r="W4" s="49">
        <v>4</v>
      </c>
      <c r="X4" s="49">
        <v>0</v>
      </c>
      <c r="Y4" s="49">
        <v>0</v>
      </c>
      <c r="Z4" s="49">
        <v>1</v>
      </c>
      <c r="AA4" s="49">
        <v>3</v>
      </c>
      <c r="AB4" s="49">
        <v>6</v>
      </c>
      <c r="AC4" s="49">
        <v>4</v>
      </c>
      <c r="AD4" s="49">
        <v>8</v>
      </c>
      <c r="AE4" s="49">
        <v>4</v>
      </c>
      <c r="AF4" s="49">
        <v>10</v>
      </c>
      <c r="AG4" s="49">
        <v>10</v>
      </c>
      <c r="AH4" s="49">
        <v>3</v>
      </c>
      <c r="AI4" s="49">
        <v>3</v>
      </c>
      <c r="AJ4" s="49">
        <v>7</v>
      </c>
      <c r="AK4" s="49">
        <v>16</v>
      </c>
      <c r="AL4" s="49">
        <v>9</v>
      </c>
      <c r="AM4" s="49">
        <v>4</v>
      </c>
      <c r="AN4" s="49">
        <v>3</v>
      </c>
    </row>
    <row r="7" spans="1:40" x14ac:dyDescent="0.25">
      <c r="A7" s="50"/>
      <c r="B7" s="48" t="s">
        <v>570</v>
      </c>
      <c r="C7" s="48" t="s">
        <v>571</v>
      </c>
      <c r="D7" s="48" t="s">
        <v>572</v>
      </c>
      <c r="E7" s="48" t="s">
        <v>573</v>
      </c>
      <c r="F7" s="48" t="s">
        <v>574</v>
      </c>
      <c r="G7" s="48" t="s">
        <v>575</v>
      </c>
      <c r="H7" s="48" t="s">
        <v>576</v>
      </c>
      <c r="I7" s="48" t="s">
        <v>577</v>
      </c>
      <c r="J7" s="48" t="s">
        <v>578</v>
      </c>
    </row>
    <row r="8" spans="1:40" x14ac:dyDescent="0.25">
      <c r="A8" s="50" t="s">
        <v>564</v>
      </c>
      <c r="B8" s="47">
        <v>1</v>
      </c>
      <c r="C8" s="47">
        <v>2</v>
      </c>
      <c r="D8" s="47">
        <v>3</v>
      </c>
      <c r="E8" s="47">
        <v>11</v>
      </c>
      <c r="F8" s="47">
        <v>7</v>
      </c>
      <c r="G8" s="47">
        <v>9</v>
      </c>
      <c r="H8" s="47">
        <v>3</v>
      </c>
      <c r="I8" s="47">
        <v>4</v>
      </c>
      <c r="J8" s="47">
        <v>4</v>
      </c>
      <c r="O8" t="s">
        <v>565</v>
      </c>
      <c r="P8">
        <f>SUM(P9:P10)</f>
        <v>2</v>
      </c>
      <c r="Q8">
        <f t="shared" ref="Q8:AN8" si="1">SUM(Q9:Q10)</f>
        <v>2</v>
      </c>
      <c r="R8">
        <f t="shared" si="1"/>
        <v>6</v>
      </c>
      <c r="S8">
        <f t="shared" si="1"/>
        <v>19</v>
      </c>
      <c r="T8">
        <f t="shared" si="1"/>
        <v>2</v>
      </c>
      <c r="U8">
        <f t="shared" si="1"/>
        <v>8</v>
      </c>
      <c r="V8">
        <f t="shared" si="1"/>
        <v>0</v>
      </c>
      <c r="W8">
        <f t="shared" si="1"/>
        <v>5</v>
      </c>
      <c r="X8">
        <f t="shared" si="1"/>
        <v>0</v>
      </c>
      <c r="Y8">
        <f t="shared" si="1"/>
        <v>1</v>
      </c>
      <c r="Z8">
        <f t="shared" si="1"/>
        <v>3</v>
      </c>
      <c r="AA8">
        <f t="shared" si="1"/>
        <v>2</v>
      </c>
      <c r="AB8">
        <f t="shared" si="1"/>
        <v>3</v>
      </c>
      <c r="AC8">
        <f t="shared" si="1"/>
        <v>2</v>
      </c>
      <c r="AD8">
        <f t="shared" si="1"/>
        <v>3</v>
      </c>
      <c r="AE8">
        <f t="shared" si="1"/>
        <v>5</v>
      </c>
      <c r="AF8">
        <f t="shared" si="1"/>
        <v>7</v>
      </c>
      <c r="AG8">
        <f t="shared" si="1"/>
        <v>5</v>
      </c>
      <c r="AH8">
        <f t="shared" si="1"/>
        <v>4</v>
      </c>
      <c r="AI8">
        <f t="shared" si="1"/>
        <v>5</v>
      </c>
      <c r="AJ8">
        <f t="shared" si="1"/>
        <v>6</v>
      </c>
      <c r="AK8">
        <f t="shared" si="1"/>
        <v>16</v>
      </c>
      <c r="AL8">
        <f t="shared" si="1"/>
        <v>10</v>
      </c>
      <c r="AM8">
        <f t="shared" si="1"/>
        <v>1</v>
      </c>
      <c r="AN8">
        <f t="shared" si="1"/>
        <v>6</v>
      </c>
    </row>
    <row r="9" spans="1:40" x14ac:dyDescent="0.25">
      <c r="A9" s="50" t="s">
        <v>566</v>
      </c>
      <c r="B9" s="47">
        <v>0</v>
      </c>
      <c r="C9" s="47">
        <v>0</v>
      </c>
      <c r="D9" s="47">
        <v>0</v>
      </c>
      <c r="E9" s="47">
        <v>3</v>
      </c>
      <c r="F9" s="47">
        <v>3</v>
      </c>
      <c r="G9" s="47">
        <v>2</v>
      </c>
      <c r="H9" s="47">
        <v>0</v>
      </c>
      <c r="I9" s="47">
        <v>0</v>
      </c>
      <c r="J9" s="47">
        <v>0</v>
      </c>
      <c r="O9" s="46" t="s">
        <v>567</v>
      </c>
      <c r="P9" s="49">
        <v>0</v>
      </c>
      <c r="Q9" s="49">
        <v>0</v>
      </c>
      <c r="R9" s="49">
        <v>1</v>
      </c>
      <c r="S9" s="49">
        <v>5</v>
      </c>
      <c r="T9" s="49">
        <v>2</v>
      </c>
      <c r="U9" s="49">
        <v>1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1</v>
      </c>
      <c r="AF9" s="49">
        <v>0</v>
      </c>
      <c r="AG9" s="49">
        <v>1</v>
      </c>
      <c r="AH9" s="49">
        <v>1</v>
      </c>
      <c r="AI9" s="49">
        <v>0</v>
      </c>
      <c r="AJ9" s="49">
        <v>0</v>
      </c>
      <c r="AK9" s="49">
        <v>2</v>
      </c>
      <c r="AL9" s="49">
        <v>0</v>
      </c>
      <c r="AM9" s="49">
        <v>1</v>
      </c>
      <c r="AN9" s="49">
        <v>0</v>
      </c>
    </row>
    <row r="10" spans="1:40" x14ac:dyDescent="0.25">
      <c r="A10" s="50" t="s">
        <v>568</v>
      </c>
      <c r="B10" s="47">
        <v>1</v>
      </c>
      <c r="C10" s="47">
        <v>2</v>
      </c>
      <c r="D10" s="47">
        <v>3</v>
      </c>
      <c r="E10" s="47">
        <v>8</v>
      </c>
      <c r="F10" s="47">
        <v>4</v>
      </c>
      <c r="G10" s="47">
        <v>7</v>
      </c>
      <c r="H10" s="47">
        <v>3</v>
      </c>
      <c r="I10" s="47">
        <v>4</v>
      </c>
      <c r="J10" s="47">
        <v>4</v>
      </c>
      <c r="O10" t="s">
        <v>569</v>
      </c>
      <c r="P10" s="49">
        <v>2</v>
      </c>
      <c r="Q10" s="49">
        <v>2</v>
      </c>
      <c r="R10" s="49">
        <v>5</v>
      </c>
      <c r="S10" s="49">
        <v>14</v>
      </c>
      <c r="T10" s="49">
        <v>0</v>
      </c>
      <c r="U10" s="49">
        <v>7</v>
      </c>
      <c r="V10" s="49">
        <v>0</v>
      </c>
      <c r="W10" s="49">
        <v>5</v>
      </c>
      <c r="X10" s="49">
        <v>0</v>
      </c>
      <c r="Y10" s="49">
        <v>1</v>
      </c>
      <c r="Z10" s="49">
        <v>3</v>
      </c>
      <c r="AA10" s="49">
        <v>2</v>
      </c>
      <c r="AB10" s="49">
        <v>3</v>
      </c>
      <c r="AC10" s="49">
        <v>2</v>
      </c>
      <c r="AD10" s="49">
        <v>3</v>
      </c>
      <c r="AE10" s="49">
        <v>4</v>
      </c>
      <c r="AF10" s="49">
        <v>7</v>
      </c>
      <c r="AG10" s="49">
        <v>4</v>
      </c>
      <c r="AH10" s="49">
        <v>3</v>
      </c>
      <c r="AI10" s="49">
        <v>5</v>
      </c>
      <c r="AJ10" s="49">
        <v>6</v>
      </c>
      <c r="AK10" s="49">
        <v>14</v>
      </c>
      <c r="AL10" s="49">
        <v>10</v>
      </c>
      <c r="AM10" s="49">
        <v>0</v>
      </c>
      <c r="AN10" s="49">
        <v>6</v>
      </c>
    </row>
    <row r="17" spans="1:40" x14ac:dyDescent="0.25">
      <c r="A17" s="46"/>
      <c r="B17" s="47" t="s">
        <v>579</v>
      </c>
      <c r="C17" s="48" t="s">
        <v>580</v>
      </c>
      <c r="D17" s="48" t="s">
        <v>581</v>
      </c>
      <c r="E17" s="48" t="s">
        <v>582</v>
      </c>
      <c r="F17" s="48" t="s">
        <v>583</v>
      </c>
      <c r="G17" s="48" t="s">
        <v>584</v>
      </c>
      <c r="H17" s="48" t="s">
        <v>585</v>
      </c>
      <c r="I17" s="48" t="s">
        <v>586</v>
      </c>
      <c r="J17" s="48" t="s">
        <v>587</v>
      </c>
      <c r="O17" s="46"/>
      <c r="P17" s="47" t="s">
        <v>579</v>
      </c>
      <c r="Q17" s="48" t="s">
        <v>580</v>
      </c>
      <c r="R17" s="48" t="s">
        <v>581</v>
      </c>
      <c r="S17" s="48" t="s">
        <v>582</v>
      </c>
      <c r="T17" s="48" t="s">
        <v>583</v>
      </c>
      <c r="U17" s="49" t="s">
        <v>588</v>
      </c>
      <c r="V17" s="49" t="s">
        <v>589</v>
      </c>
      <c r="W17" s="49" t="s">
        <v>590</v>
      </c>
      <c r="X17" s="49" t="s">
        <v>591</v>
      </c>
      <c r="Y17" s="49" t="s">
        <v>592</v>
      </c>
      <c r="Z17" s="49" t="s">
        <v>593</v>
      </c>
      <c r="AA17" s="49" t="s">
        <v>594</v>
      </c>
      <c r="AB17" s="49" t="s">
        <v>595</v>
      </c>
      <c r="AC17" s="49" t="s">
        <v>596</v>
      </c>
      <c r="AD17" s="49" t="s">
        <v>597</v>
      </c>
      <c r="AE17" s="49" t="s">
        <v>598</v>
      </c>
      <c r="AF17" s="49" t="s">
        <v>599</v>
      </c>
      <c r="AG17" s="49" t="s">
        <v>600</v>
      </c>
      <c r="AH17" s="49" t="s">
        <v>601</v>
      </c>
      <c r="AI17" s="49" t="s">
        <v>602</v>
      </c>
      <c r="AJ17" s="49" t="s">
        <v>603</v>
      </c>
      <c r="AK17" s="49" t="s">
        <v>604</v>
      </c>
      <c r="AL17" s="49" t="s">
        <v>605</v>
      </c>
      <c r="AM17" s="49" t="s">
        <v>606</v>
      </c>
      <c r="AN17" s="49" t="s">
        <v>607</v>
      </c>
    </row>
    <row r="18" spans="1:40" x14ac:dyDescent="0.25">
      <c r="A18" s="50" t="s">
        <v>564</v>
      </c>
      <c r="B18" s="47">
        <v>6</v>
      </c>
      <c r="C18" s="47">
        <v>14</v>
      </c>
      <c r="D18" s="47">
        <v>8</v>
      </c>
      <c r="E18" s="47">
        <v>9</v>
      </c>
      <c r="F18" s="47">
        <v>8</v>
      </c>
      <c r="G18" s="47">
        <v>11</v>
      </c>
      <c r="H18" s="47">
        <v>2</v>
      </c>
      <c r="I18" s="47">
        <v>5</v>
      </c>
      <c r="J18" s="47">
        <v>4</v>
      </c>
      <c r="O18" t="s">
        <v>565</v>
      </c>
      <c r="P18">
        <v>7</v>
      </c>
      <c r="Q18">
        <v>10</v>
      </c>
      <c r="R18">
        <v>22</v>
      </c>
      <c r="S18">
        <v>30</v>
      </c>
      <c r="T18">
        <v>3</v>
      </c>
      <c r="U18">
        <v>9</v>
      </c>
      <c r="V18">
        <v>2</v>
      </c>
      <c r="W18">
        <v>6</v>
      </c>
      <c r="X18">
        <v>0</v>
      </c>
      <c r="Y18">
        <v>0</v>
      </c>
      <c r="Z18">
        <v>2</v>
      </c>
      <c r="AA18">
        <v>3</v>
      </c>
      <c r="AB18">
        <v>9</v>
      </c>
      <c r="AC18">
        <v>7</v>
      </c>
      <c r="AD18">
        <v>9</v>
      </c>
      <c r="AE18">
        <v>6</v>
      </c>
      <c r="AF18">
        <v>13</v>
      </c>
      <c r="AG18">
        <v>12</v>
      </c>
      <c r="AH18">
        <v>4</v>
      </c>
      <c r="AI18">
        <v>3</v>
      </c>
      <c r="AJ18">
        <v>8</v>
      </c>
      <c r="AK18">
        <v>20</v>
      </c>
      <c r="AL18">
        <v>14</v>
      </c>
      <c r="AM18">
        <v>7</v>
      </c>
      <c r="AN18">
        <v>4</v>
      </c>
    </row>
    <row r="19" spans="1:40" x14ac:dyDescent="0.25">
      <c r="A19" s="50" t="s">
        <v>564</v>
      </c>
      <c r="B19" s="47">
        <v>1</v>
      </c>
      <c r="C19" s="47">
        <v>2</v>
      </c>
      <c r="D19" s="47">
        <v>3</v>
      </c>
      <c r="E19" s="47">
        <v>11</v>
      </c>
      <c r="F19" s="47">
        <v>7</v>
      </c>
      <c r="G19" s="47">
        <v>9</v>
      </c>
      <c r="H19" s="47">
        <v>3</v>
      </c>
      <c r="I19" s="47">
        <v>4</v>
      </c>
      <c r="J19" s="47">
        <v>4</v>
      </c>
      <c r="O19" t="s">
        <v>565</v>
      </c>
      <c r="P19">
        <v>2</v>
      </c>
      <c r="Q19">
        <v>2</v>
      </c>
      <c r="R19">
        <v>6</v>
      </c>
      <c r="S19">
        <v>19</v>
      </c>
      <c r="T19">
        <v>2</v>
      </c>
      <c r="U19">
        <v>8</v>
      </c>
      <c r="V19">
        <v>0</v>
      </c>
      <c r="W19">
        <v>5</v>
      </c>
      <c r="X19">
        <v>0</v>
      </c>
      <c r="Y19">
        <v>1</v>
      </c>
      <c r="Z19">
        <v>3</v>
      </c>
      <c r="AA19">
        <v>2</v>
      </c>
      <c r="AB19">
        <v>3</v>
      </c>
      <c r="AC19">
        <v>2</v>
      </c>
      <c r="AD19">
        <v>3</v>
      </c>
      <c r="AE19">
        <v>5</v>
      </c>
      <c r="AF19">
        <v>7</v>
      </c>
      <c r="AG19">
        <v>5</v>
      </c>
      <c r="AH19">
        <v>4</v>
      </c>
      <c r="AI19">
        <v>5</v>
      </c>
      <c r="AJ19">
        <v>6</v>
      </c>
      <c r="AK19">
        <v>16</v>
      </c>
      <c r="AL19">
        <v>10</v>
      </c>
      <c r="AM19">
        <v>1</v>
      </c>
      <c r="AN19">
        <v>6</v>
      </c>
    </row>
    <row r="20" spans="1:40" x14ac:dyDescent="0.25">
      <c r="A20" s="50"/>
      <c r="B20" s="47"/>
      <c r="C20" s="47"/>
      <c r="D20" s="47"/>
      <c r="E20" s="47"/>
      <c r="F20" s="47"/>
      <c r="G20" s="47"/>
      <c r="H20" s="47"/>
      <c r="I20" s="47"/>
      <c r="J20" s="47"/>
    </row>
    <row r="21" spans="1:40" x14ac:dyDescent="0.25">
      <c r="A21" s="46"/>
      <c r="B21" s="47" t="s">
        <v>579</v>
      </c>
      <c r="C21" s="48" t="s">
        <v>580</v>
      </c>
      <c r="D21" s="48" t="s">
        <v>581</v>
      </c>
      <c r="E21" s="48" t="s">
        <v>582</v>
      </c>
      <c r="F21" s="48" t="s">
        <v>583</v>
      </c>
      <c r="G21" s="48" t="s">
        <v>584</v>
      </c>
      <c r="H21" s="48" t="s">
        <v>585</v>
      </c>
      <c r="I21" s="48" t="s">
        <v>586</v>
      </c>
      <c r="J21" s="48" t="s">
        <v>587</v>
      </c>
      <c r="O21" s="46"/>
      <c r="P21" s="47" t="s">
        <v>579</v>
      </c>
      <c r="Q21" s="48" t="s">
        <v>580</v>
      </c>
      <c r="R21" s="48" t="s">
        <v>581</v>
      </c>
      <c r="S21" s="48" t="s">
        <v>582</v>
      </c>
      <c r="T21" s="48" t="s">
        <v>583</v>
      </c>
      <c r="U21" s="49" t="s">
        <v>588</v>
      </c>
      <c r="V21" s="49" t="s">
        <v>589</v>
      </c>
      <c r="W21" s="49" t="s">
        <v>590</v>
      </c>
      <c r="X21" s="49" t="s">
        <v>591</v>
      </c>
      <c r="Y21" s="49" t="s">
        <v>592</v>
      </c>
      <c r="Z21" s="49" t="s">
        <v>593</v>
      </c>
      <c r="AA21" s="49" t="s">
        <v>594</v>
      </c>
      <c r="AB21" s="49" t="s">
        <v>595</v>
      </c>
      <c r="AC21" s="49" t="s">
        <v>596</v>
      </c>
      <c r="AD21" s="49" t="s">
        <v>597</v>
      </c>
      <c r="AE21" s="49" t="s">
        <v>598</v>
      </c>
      <c r="AF21" s="49" t="s">
        <v>599</v>
      </c>
      <c r="AG21" s="49" t="s">
        <v>600</v>
      </c>
      <c r="AH21" s="49" t="s">
        <v>601</v>
      </c>
      <c r="AI21" s="49" t="s">
        <v>602</v>
      </c>
      <c r="AJ21" s="49" t="s">
        <v>603</v>
      </c>
      <c r="AK21" s="49" t="s">
        <v>604</v>
      </c>
      <c r="AL21" s="49" t="s">
        <v>605</v>
      </c>
      <c r="AM21" s="49" t="s">
        <v>606</v>
      </c>
      <c r="AN21" s="49" t="s">
        <v>607</v>
      </c>
    </row>
    <row r="22" spans="1:40" x14ac:dyDescent="0.25">
      <c r="A22" s="50" t="s">
        <v>566</v>
      </c>
      <c r="B22" s="47">
        <v>3</v>
      </c>
      <c r="C22" s="47">
        <v>6</v>
      </c>
      <c r="D22" s="47">
        <v>5</v>
      </c>
      <c r="E22" s="47">
        <v>9</v>
      </c>
      <c r="F22" s="47">
        <v>6</v>
      </c>
      <c r="G22" s="47">
        <v>6</v>
      </c>
      <c r="H22" s="47">
        <v>1</v>
      </c>
      <c r="I22" s="47">
        <v>4</v>
      </c>
      <c r="J22" s="47">
        <v>4</v>
      </c>
      <c r="O22" s="46" t="s">
        <v>567</v>
      </c>
      <c r="P22" s="49">
        <v>5</v>
      </c>
      <c r="Q22" s="49">
        <v>5</v>
      </c>
      <c r="R22" s="49">
        <v>11</v>
      </c>
      <c r="S22" s="49">
        <v>12</v>
      </c>
      <c r="T22" s="49">
        <v>3</v>
      </c>
      <c r="U22" s="49">
        <v>4</v>
      </c>
      <c r="V22" s="49">
        <v>1</v>
      </c>
      <c r="W22" s="49">
        <v>2</v>
      </c>
      <c r="X22" s="49">
        <v>0</v>
      </c>
      <c r="Y22" s="49">
        <v>0</v>
      </c>
      <c r="Z22" s="49">
        <v>1</v>
      </c>
      <c r="AA22" s="49">
        <v>0</v>
      </c>
      <c r="AB22" s="49">
        <v>3</v>
      </c>
      <c r="AC22" s="49">
        <v>3</v>
      </c>
      <c r="AD22" s="49">
        <v>1</v>
      </c>
      <c r="AE22" s="49">
        <v>2</v>
      </c>
      <c r="AF22" s="49">
        <v>3</v>
      </c>
      <c r="AG22" s="49">
        <v>2</v>
      </c>
      <c r="AH22" s="49">
        <v>1</v>
      </c>
      <c r="AI22" s="49">
        <v>0</v>
      </c>
      <c r="AJ22" s="49">
        <v>1</v>
      </c>
      <c r="AK22" s="49">
        <v>4</v>
      </c>
      <c r="AL22" s="49">
        <v>5</v>
      </c>
      <c r="AM22" s="49">
        <v>3</v>
      </c>
      <c r="AN22" s="49">
        <v>1</v>
      </c>
    </row>
    <row r="23" spans="1:40" x14ac:dyDescent="0.25">
      <c r="A23" s="50" t="s">
        <v>566</v>
      </c>
      <c r="B23" s="47">
        <v>0</v>
      </c>
      <c r="C23" s="47">
        <v>0</v>
      </c>
      <c r="D23" s="47">
        <v>0</v>
      </c>
      <c r="E23" s="47">
        <v>3</v>
      </c>
      <c r="F23" s="47">
        <v>3</v>
      </c>
      <c r="G23" s="47">
        <v>2</v>
      </c>
      <c r="H23" s="47">
        <v>0</v>
      </c>
      <c r="I23" s="47">
        <v>0</v>
      </c>
      <c r="J23" s="47">
        <v>0</v>
      </c>
      <c r="O23" s="46" t="s">
        <v>567</v>
      </c>
      <c r="P23" s="49">
        <v>0</v>
      </c>
      <c r="Q23" s="49">
        <v>0</v>
      </c>
      <c r="R23" s="49">
        <v>1</v>
      </c>
      <c r="S23" s="49">
        <v>5</v>
      </c>
      <c r="T23" s="49">
        <v>2</v>
      </c>
      <c r="U23" s="49">
        <v>1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1</v>
      </c>
      <c r="AF23" s="49">
        <v>0</v>
      </c>
      <c r="AG23" s="49">
        <v>1</v>
      </c>
      <c r="AH23" s="49">
        <v>1</v>
      </c>
      <c r="AI23" s="49">
        <v>0</v>
      </c>
      <c r="AJ23" s="49">
        <v>0</v>
      </c>
      <c r="AK23" s="49">
        <v>2</v>
      </c>
      <c r="AL23" s="49">
        <v>0</v>
      </c>
      <c r="AM23" s="49">
        <v>1</v>
      </c>
      <c r="AN23" s="49">
        <v>0</v>
      </c>
    </row>
    <row r="24" spans="1:40" x14ac:dyDescent="0.25">
      <c r="A24" s="50"/>
      <c r="B24" s="47"/>
      <c r="C24" s="47"/>
      <c r="D24" s="47"/>
      <c r="E24" s="47"/>
      <c r="F24" s="47"/>
      <c r="G24" s="47"/>
      <c r="H24" s="47"/>
      <c r="I24" s="47"/>
      <c r="J24" s="47"/>
      <c r="O24" s="46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x14ac:dyDescent="0.25">
      <c r="A25" s="46"/>
      <c r="B25" s="47" t="s">
        <v>579</v>
      </c>
      <c r="C25" s="48" t="s">
        <v>580</v>
      </c>
      <c r="D25" s="48" t="s">
        <v>581</v>
      </c>
      <c r="E25" s="48" t="s">
        <v>582</v>
      </c>
      <c r="F25" s="48" t="s">
        <v>583</v>
      </c>
      <c r="G25" s="48" t="s">
        <v>584</v>
      </c>
      <c r="H25" s="48" t="s">
        <v>585</v>
      </c>
      <c r="I25" s="48" t="s">
        <v>586</v>
      </c>
      <c r="J25" s="48" t="s">
        <v>587</v>
      </c>
      <c r="O25" s="46"/>
      <c r="P25" s="47" t="s">
        <v>579</v>
      </c>
      <c r="Q25" s="48" t="s">
        <v>580</v>
      </c>
      <c r="R25" s="48" t="s">
        <v>581</v>
      </c>
      <c r="S25" s="48" t="s">
        <v>582</v>
      </c>
      <c r="T25" s="48" t="s">
        <v>583</v>
      </c>
      <c r="U25" s="49" t="s">
        <v>588</v>
      </c>
      <c r="V25" s="49" t="s">
        <v>589</v>
      </c>
      <c r="W25" s="49" t="s">
        <v>590</v>
      </c>
      <c r="X25" s="49" t="s">
        <v>591</v>
      </c>
      <c r="Y25" s="49" t="s">
        <v>592</v>
      </c>
      <c r="Z25" s="49" t="s">
        <v>593</v>
      </c>
      <c r="AA25" s="49" t="s">
        <v>594</v>
      </c>
      <c r="AB25" s="49" t="s">
        <v>595</v>
      </c>
      <c r="AC25" s="49" t="s">
        <v>596</v>
      </c>
      <c r="AD25" s="49" t="s">
        <v>597</v>
      </c>
      <c r="AE25" s="49" t="s">
        <v>598</v>
      </c>
      <c r="AF25" s="49" t="s">
        <v>599</v>
      </c>
      <c r="AG25" s="49" t="s">
        <v>600</v>
      </c>
      <c r="AH25" s="49" t="s">
        <v>601</v>
      </c>
      <c r="AI25" s="49" t="s">
        <v>602</v>
      </c>
      <c r="AJ25" s="49" t="s">
        <v>603</v>
      </c>
      <c r="AK25" s="49" t="s">
        <v>604</v>
      </c>
      <c r="AL25" s="49" t="s">
        <v>605</v>
      </c>
      <c r="AM25" s="49" t="s">
        <v>606</v>
      </c>
      <c r="AN25" s="49" t="s">
        <v>607</v>
      </c>
    </row>
    <row r="26" spans="1:40" x14ac:dyDescent="0.25">
      <c r="A26" s="50" t="s">
        <v>568</v>
      </c>
      <c r="B26" s="47">
        <v>3</v>
      </c>
      <c r="C26" s="47">
        <v>8</v>
      </c>
      <c r="D26" s="47">
        <v>3</v>
      </c>
      <c r="E26" s="47">
        <v>0</v>
      </c>
      <c r="F26" s="47">
        <v>2</v>
      </c>
      <c r="G26" s="47">
        <v>5</v>
      </c>
      <c r="H26" s="47">
        <v>1</v>
      </c>
      <c r="I26" s="47">
        <v>1</v>
      </c>
      <c r="J26" s="47">
        <v>0</v>
      </c>
      <c r="O26" t="s">
        <v>569</v>
      </c>
      <c r="P26" s="49">
        <v>2</v>
      </c>
      <c r="Q26" s="49">
        <v>5</v>
      </c>
      <c r="R26" s="49">
        <v>11</v>
      </c>
      <c r="S26" s="49">
        <v>18</v>
      </c>
      <c r="T26" s="49">
        <v>0</v>
      </c>
      <c r="U26" s="49">
        <v>5</v>
      </c>
      <c r="V26" s="49">
        <v>1</v>
      </c>
      <c r="W26" s="49">
        <v>4</v>
      </c>
      <c r="X26" s="49">
        <v>0</v>
      </c>
      <c r="Y26" s="49">
        <v>0</v>
      </c>
      <c r="Z26" s="49">
        <v>1</v>
      </c>
      <c r="AA26" s="49">
        <v>3</v>
      </c>
      <c r="AB26" s="49">
        <v>6</v>
      </c>
      <c r="AC26" s="49">
        <v>4</v>
      </c>
      <c r="AD26" s="49">
        <v>8</v>
      </c>
      <c r="AE26" s="49">
        <v>4</v>
      </c>
      <c r="AF26" s="49">
        <v>10</v>
      </c>
      <c r="AG26" s="49">
        <v>10</v>
      </c>
      <c r="AH26" s="49">
        <v>3</v>
      </c>
      <c r="AI26" s="49">
        <v>3</v>
      </c>
      <c r="AJ26" s="49">
        <v>7</v>
      </c>
      <c r="AK26" s="49">
        <v>16</v>
      </c>
      <c r="AL26" s="49">
        <v>9</v>
      </c>
      <c r="AM26" s="49">
        <v>4</v>
      </c>
      <c r="AN26" s="49">
        <v>3</v>
      </c>
    </row>
    <row r="27" spans="1:40" x14ac:dyDescent="0.25">
      <c r="A27" s="50" t="s">
        <v>568</v>
      </c>
      <c r="B27" s="47">
        <v>1</v>
      </c>
      <c r="C27" s="47">
        <v>2</v>
      </c>
      <c r="D27" s="47">
        <v>3</v>
      </c>
      <c r="E27" s="47">
        <v>8</v>
      </c>
      <c r="F27" s="47">
        <v>4</v>
      </c>
      <c r="G27" s="47">
        <v>7</v>
      </c>
      <c r="H27" s="47">
        <v>3</v>
      </c>
      <c r="I27" s="47">
        <v>4</v>
      </c>
      <c r="J27" s="47">
        <v>4</v>
      </c>
      <c r="O27" t="s">
        <v>569</v>
      </c>
      <c r="P27" s="49">
        <v>2</v>
      </c>
      <c r="Q27" s="49">
        <v>2</v>
      </c>
      <c r="R27" s="49">
        <v>5</v>
      </c>
      <c r="S27" s="49">
        <v>14</v>
      </c>
      <c r="T27" s="49">
        <v>0</v>
      </c>
      <c r="U27" s="49">
        <v>7</v>
      </c>
      <c r="V27" s="49">
        <v>0</v>
      </c>
      <c r="W27" s="49">
        <v>5</v>
      </c>
      <c r="X27" s="49">
        <v>0</v>
      </c>
      <c r="Y27" s="49">
        <v>1</v>
      </c>
      <c r="Z27" s="49">
        <v>3</v>
      </c>
      <c r="AA27" s="49">
        <v>2</v>
      </c>
      <c r="AB27" s="49">
        <v>3</v>
      </c>
      <c r="AC27" s="49">
        <v>2</v>
      </c>
      <c r="AD27" s="49">
        <v>3</v>
      </c>
      <c r="AE27" s="49">
        <v>4</v>
      </c>
      <c r="AF27" s="49">
        <v>7</v>
      </c>
      <c r="AG27" s="49">
        <v>4</v>
      </c>
      <c r="AH27" s="49">
        <v>3</v>
      </c>
      <c r="AI27" s="49">
        <v>5</v>
      </c>
      <c r="AJ27" s="49">
        <v>6</v>
      </c>
      <c r="AK27" s="49">
        <v>14</v>
      </c>
      <c r="AL27" s="49">
        <v>10</v>
      </c>
      <c r="AM27" s="49">
        <v>0</v>
      </c>
      <c r="AN27" s="49">
        <v>6</v>
      </c>
    </row>
    <row r="29" spans="1:40" x14ac:dyDescent="0.25">
      <c r="A29" s="50"/>
      <c r="B29" s="48"/>
      <c r="C29" s="48"/>
      <c r="D29" s="48"/>
      <c r="E29" s="48"/>
      <c r="F29" s="48"/>
      <c r="G29" s="48"/>
      <c r="H29" s="48"/>
      <c r="I29" s="48"/>
      <c r="J29" s="48"/>
      <c r="O29" t="s">
        <v>565</v>
      </c>
      <c r="S29" s="46" t="s">
        <v>567</v>
      </c>
      <c r="W29" t="s">
        <v>569</v>
      </c>
    </row>
    <row r="30" spans="1:40" x14ac:dyDescent="0.25">
      <c r="A30" t="s">
        <v>564</v>
      </c>
      <c r="E30" t="s">
        <v>566</v>
      </c>
      <c r="I30" t="s">
        <v>568</v>
      </c>
      <c r="O30" s="46"/>
      <c r="P30" s="50" t="s">
        <v>608</v>
      </c>
      <c r="Q30" s="50" t="s">
        <v>609</v>
      </c>
      <c r="S30" s="46"/>
      <c r="T30" s="50" t="s">
        <v>608</v>
      </c>
      <c r="U30" s="50" t="s">
        <v>609</v>
      </c>
      <c r="V30" s="46"/>
      <c r="W30" s="46"/>
      <c r="X30" s="50" t="s">
        <v>608</v>
      </c>
      <c r="Y30" s="50" t="s">
        <v>609</v>
      </c>
    </row>
    <row r="31" spans="1:40" x14ac:dyDescent="0.25">
      <c r="A31" s="46"/>
      <c r="B31" s="50" t="s">
        <v>608</v>
      </c>
      <c r="C31" s="50" t="s">
        <v>609</v>
      </c>
      <c r="D31" s="50"/>
      <c r="E31" s="46"/>
      <c r="F31" s="50" t="s">
        <v>608</v>
      </c>
      <c r="G31" s="50" t="s">
        <v>609</v>
      </c>
      <c r="H31" s="50"/>
      <c r="I31" s="46"/>
      <c r="J31" s="50" t="s">
        <v>608</v>
      </c>
      <c r="K31" s="50" t="s">
        <v>609</v>
      </c>
      <c r="O31" s="47">
        <v>1</v>
      </c>
      <c r="P31">
        <v>7</v>
      </c>
      <c r="Q31">
        <v>2</v>
      </c>
      <c r="S31" s="47">
        <v>1</v>
      </c>
      <c r="T31" s="49">
        <v>5</v>
      </c>
      <c r="U31" s="49">
        <v>0</v>
      </c>
      <c r="V31" s="49"/>
      <c r="W31" s="47" t="s">
        <v>579</v>
      </c>
      <c r="X31" s="49">
        <v>2</v>
      </c>
      <c r="Y31" s="49">
        <v>2</v>
      </c>
    </row>
    <row r="32" spans="1:40" x14ac:dyDescent="0.25">
      <c r="A32" s="47">
        <v>1</v>
      </c>
      <c r="B32" s="47">
        <v>6</v>
      </c>
      <c r="C32" s="47">
        <v>1</v>
      </c>
      <c r="D32" s="47"/>
      <c r="E32" s="47">
        <v>1</v>
      </c>
      <c r="F32" s="47">
        <v>3</v>
      </c>
      <c r="G32" s="47">
        <v>0</v>
      </c>
      <c r="H32" s="47"/>
      <c r="I32" s="47" t="s">
        <v>579</v>
      </c>
      <c r="J32" s="47">
        <v>3</v>
      </c>
      <c r="K32" s="47">
        <v>1</v>
      </c>
      <c r="O32" s="48">
        <v>2</v>
      </c>
      <c r="P32">
        <v>10</v>
      </c>
      <c r="Q32">
        <v>2</v>
      </c>
      <c r="S32" s="48">
        <v>2</v>
      </c>
      <c r="T32" s="49">
        <v>5</v>
      </c>
      <c r="U32" s="49">
        <v>0</v>
      </c>
      <c r="V32" s="49"/>
      <c r="W32" s="48" t="s">
        <v>580</v>
      </c>
      <c r="X32" s="49">
        <v>5</v>
      </c>
      <c r="Y32" s="49">
        <v>2</v>
      </c>
    </row>
    <row r="33" spans="1:25" x14ac:dyDescent="0.25">
      <c r="A33" s="48">
        <v>2</v>
      </c>
      <c r="B33" s="47">
        <v>14</v>
      </c>
      <c r="C33" s="47">
        <v>2</v>
      </c>
      <c r="D33" s="47"/>
      <c r="E33" s="48">
        <v>2</v>
      </c>
      <c r="F33" s="47">
        <v>6</v>
      </c>
      <c r="G33" s="47">
        <v>0</v>
      </c>
      <c r="H33" s="47"/>
      <c r="I33" s="48" t="s">
        <v>580</v>
      </c>
      <c r="J33" s="47">
        <v>8</v>
      </c>
      <c r="K33" s="47">
        <v>2</v>
      </c>
      <c r="O33" s="48">
        <v>3</v>
      </c>
      <c r="P33">
        <v>22</v>
      </c>
      <c r="Q33">
        <v>6</v>
      </c>
      <c r="S33" s="48">
        <v>3</v>
      </c>
      <c r="T33" s="49">
        <v>11</v>
      </c>
      <c r="U33" s="49">
        <v>1</v>
      </c>
      <c r="V33" s="49"/>
      <c r="W33" s="48" t="s">
        <v>581</v>
      </c>
      <c r="X33" s="49">
        <v>11</v>
      </c>
      <c r="Y33" s="49">
        <v>5</v>
      </c>
    </row>
    <row r="34" spans="1:25" x14ac:dyDescent="0.25">
      <c r="A34" s="48">
        <v>3</v>
      </c>
      <c r="B34" s="47">
        <v>8</v>
      </c>
      <c r="C34" s="47">
        <v>3</v>
      </c>
      <c r="D34" s="47"/>
      <c r="E34" s="48">
        <v>3</v>
      </c>
      <c r="F34" s="47">
        <v>5</v>
      </c>
      <c r="G34" s="47">
        <v>0</v>
      </c>
      <c r="H34" s="47"/>
      <c r="I34" s="48" t="s">
        <v>581</v>
      </c>
      <c r="J34" s="47">
        <v>3</v>
      </c>
      <c r="K34" s="47">
        <v>3</v>
      </c>
      <c r="O34" s="48">
        <v>4</v>
      </c>
      <c r="P34">
        <v>30</v>
      </c>
      <c r="Q34">
        <v>19</v>
      </c>
      <c r="S34" s="48">
        <v>4</v>
      </c>
      <c r="T34" s="49">
        <v>12</v>
      </c>
      <c r="U34" s="49">
        <v>5</v>
      </c>
      <c r="V34" s="49"/>
      <c r="W34" s="48" t="s">
        <v>582</v>
      </c>
      <c r="X34" s="49">
        <v>18</v>
      </c>
      <c r="Y34" s="49">
        <v>14</v>
      </c>
    </row>
    <row r="35" spans="1:25" x14ac:dyDescent="0.25">
      <c r="A35" s="48">
        <v>4</v>
      </c>
      <c r="B35" s="47">
        <v>9</v>
      </c>
      <c r="C35" s="47">
        <v>11</v>
      </c>
      <c r="D35" s="47"/>
      <c r="E35" s="48">
        <v>4</v>
      </c>
      <c r="F35" s="47">
        <v>9</v>
      </c>
      <c r="G35" s="47">
        <v>3</v>
      </c>
      <c r="H35" s="47"/>
      <c r="I35" s="48" t="s">
        <v>582</v>
      </c>
      <c r="J35" s="47">
        <v>0</v>
      </c>
      <c r="K35" s="47">
        <v>8</v>
      </c>
      <c r="O35" s="48">
        <v>5</v>
      </c>
      <c r="P35">
        <v>3</v>
      </c>
      <c r="Q35">
        <v>2</v>
      </c>
      <c r="S35" s="48">
        <v>5</v>
      </c>
      <c r="T35" s="49">
        <v>3</v>
      </c>
      <c r="U35" s="49">
        <v>2</v>
      </c>
      <c r="V35" s="49"/>
      <c r="W35" s="48" t="s">
        <v>583</v>
      </c>
      <c r="X35" s="49">
        <v>0</v>
      </c>
      <c r="Y35" s="49">
        <v>0</v>
      </c>
    </row>
    <row r="36" spans="1:25" x14ac:dyDescent="0.25">
      <c r="A36" s="48">
        <v>5</v>
      </c>
      <c r="B36" s="47">
        <v>8</v>
      </c>
      <c r="C36" s="47">
        <v>7</v>
      </c>
      <c r="D36" s="47"/>
      <c r="E36" s="48">
        <v>5</v>
      </c>
      <c r="F36" s="47">
        <v>6</v>
      </c>
      <c r="G36" s="47">
        <v>3</v>
      </c>
      <c r="H36" s="47"/>
      <c r="I36" s="48" t="s">
        <v>583</v>
      </c>
      <c r="J36" s="47">
        <v>2</v>
      </c>
      <c r="K36" s="47">
        <v>4</v>
      </c>
      <c r="O36" s="49">
        <v>10</v>
      </c>
      <c r="P36">
        <v>9</v>
      </c>
      <c r="Q36">
        <v>8</v>
      </c>
      <c r="S36" s="49">
        <v>10</v>
      </c>
      <c r="T36" s="49">
        <v>4</v>
      </c>
      <c r="U36" s="49">
        <v>1</v>
      </c>
      <c r="V36" s="49"/>
      <c r="W36" s="49" t="s">
        <v>588</v>
      </c>
      <c r="X36" s="49">
        <v>5</v>
      </c>
      <c r="Y36" s="49">
        <v>7</v>
      </c>
    </row>
    <row r="37" spans="1:25" x14ac:dyDescent="0.25">
      <c r="A37" s="48">
        <v>6</v>
      </c>
      <c r="B37" s="47">
        <v>11</v>
      </c>
      <c r="C37" s="47">
        <v>9</v>
      </c>
      <c r="D37" s="47"/>
      <c r="E37" s="48">
        <v>6</v>
      </c>
      <c r="F37" s="47">
        <v>6</v>
      </c>
      <c r="G37" s="47">
        <v>2</v>
      </c>
      <c r="H37" s="47"/>
      <c r="I37" s="48" t="s">
        <v>584</v>
      </c>
      <c r="J37" s="47">
        <v>5</v>
      </c>
      <c r="K37" s="47">
        <v>7</v>
      </c>
      <c r="O37" s="49">
        <v>11</v>
      </c>
      <c r="P37">
        <v>2</v>
      </c>
      <c r="Q37">
        <v>0</v>
      </c>
      <c r="S37" s="49">
        <v>11</v>
      </c>
      <c r="T37" s="49">
        <v>1</v>
      </c>
      <c r="U37" s="49">
        <v>0</v>
      </c>
      <c r="V37" s="49"/>
      <c r="W37" s="49" t="s">
        <v>589</v>
      </c>
      <c r="X37" s="49">
        <v>1</v>
      </c>
      <c r="Y37" s="49">
        <v>0</v>
      </c>
    </row>
    <row r="38" spans="1:25" x14ac:dyDescent="0.25">
      <c r="A38" s="48">
        <v>7</v>
      </c>
      <c r="B38" s="47">
        <v>2</v>
      </c>
      <c r="C38" s="47">
        <v>3</v>
      </c>
      <c r="D38" s="47"/>
      <c r="E38" s="48">
        <v>7</v>
      </c>
      <c r="F38" s="47">
        <v>1</v>
      </c>
      <c r="G38" s="47">
        <v>0</v>
      </c>
      <c r="H38" s="47"/>
      <c r="I38" s="48" t="s">
        <v>585</v>
      </c>
      <c r="J38" s="47">
        <v>1</v>
      </c>
      <c r="K38" s="47">
        <v>3</v>
      </c>
      <c r="O38" s="49">
        <v>12</v>
      </c>
      <c r="P38">
        <v>6</v>
      </c>
      <c r="Q38">
        <v>5</v>
      </c>
      <c r="S38" s="49">
        <v>12</v>
      </c>
      <c r="T38" s="49">
        <v>2</v>
      </c>
      <c r="U38" s="49">
        <v>0</v>
      </c>
      <c r="V38" s="49"/>
      <c r="W38" s="49" t="s">
        <v>590</v>
      </c>
      <c r="X38" s="49">
        <v>4</v>
      </c>
      <c r="Y38" s="49">
        <v>5</v>
      </c>
    </row>
    <row r="39" spans="1:25" x14ac:dyDescent="0.25">
      <c r="A39" s="48">
        <v>8</v>
      </c>
      <c r="B39" s="47">
        <v>5</v>
      </c>
      <c r="C39" s="47">
        <v>4</v>
      </c>
      <c r="D39" s="47"/>
      <c r="E39" s="48">
        <v>8</v>
      </c>
      <c r="F39" s="47">
        <v>4</v>
      </c>
      <c r="G39" s="47">
        <v>0</v>
      </c>
      <c r="H39" s="47"/>
      <c r="I39" s="48" t="s">
        <v>586</v>
      </c>
      <c r="J39" s="47">
        <v>1</v>
      </c>
      <c r="K39" s="47">
        <v>4</v>
      </c>
      <c r="O39" s="49">
        <v>13</v>
      </c>
      <c r="P39">
        <v>0</v>
      </c>
      <c r="Q39">
        <v>0</v>
      </c>
      <c r="S39" s="49">
        <v>13</v>
      </c>
      <c r="T39" s="49">
        <v>0</v>
      </c>
      <c r="U39" s="49">
        <v>0</v>
      </c>
      <c r="V39" s="49"/>
      <c r="W39" s="49" t="s">
        <v>591</v>
      </c>
      <c r="X39" s="49">
        <v>0</v>
      </c>
      <c r="Y39" s="49">
        <v>0</v>
      </c>
    </row>
    <row r="40" spans="1:25" x14ac:dyDescent="0.25">
      <c r="A40" s="48">
        <v>9</v>
      </c>
      <c r="B40" s="47">
        <v>4</v>
      </c>
      <c r="C40" s="47">
        <v>4</v>
      </c>
      <c r="D40" s="47"/>
      <c r="E40" s="48">
        <v>9</v>
      </c>
      <c r="F40" s="47">
        <v>4</v>
      </c>
      <c r="G40" s="47">
        <v>0</v>
      </c>
      <c r="H40" s="47"/>
      <c r="I40" s="48" t="s">
        <v>587</v>
      </c>
      <c r="J40" s="47">
        <v>0</v>
      </c>
      <c r="K40" s="47">
        <v>4</v>
      </c>
      <c r="O40" s="49">
        <v>14</v>
      </c>
      <c r="P40">
        <v>0</v>
      </c>
      <c r="Q40">
        <v>1</v>
      </c>
      <c r="S40" s="49">
        <v>14</v>
      </c>
      <c r="T40" s="49">
        <v>0</v>
      </c>
      <c r="U40" s="49">
        <v>0</v>
      </c>
      <c r="V40" s="49"/>
      <c r="W40" s="49" t="s">
        <v>592</v>
      </c>
      <c r="X40" s="49">
        <v>0</v>
      </c>
      <c r="Y40" s="49">
        <v>1</v>
      </c>
    </row>
    <row r="41" spans="1:25" x14ac:dyDescent="0.25">
      <c r="O41" s="49">
        <v>15</v>
      </c>
      <c r="P41">
        <v>2</v>
      </c>
      <c r="Q41">
        <v>3</v>
      </c>
      <c r="S41" s="49">
        <v>15</v>
      </c>
      <c r="T41" s="49">
        <v>1</v>
      </c>
      <c r="U41" s="49">
        <v>0</v>
      </c>
      <c r="V41" s="49"/>
      <c r="W41" s="49" t="s">
        <v>593</v>
      </c>
      <c r="X41" s="49">
        <v>1</v>
      </c>
      <c r="Y41" s="49">
        <v>3</v>
      </c>
    </row>
    <row r="42" spans="1:25" x14ac:dyDescent="0.25">
      <c r="O42" s="49">
        <v>16</v>
      </c>
      <c r="P42">
        <v>3</v>
      </c>
      <c r="Q42">
        <v>2</v>
      </c>
      <c r="S42" s="49">
        <v>16</v>
      </c>
      <c r="T42" s="49">
        <v>0</v>
      </c>
      <c r="U42" s="49">
        <v>0</v>
      </c>
      <c r="V42" s="49"/>
      <c r="W42" s="49" t="s">
        <v>594</v>
      </c>
      <c r="X42" s="49">
        <v>3</v>
      </c>
      <c r="Y42" s="49">
        <v>2</v>
      </c>
    </row>
    <row r="43" spans="1:25" x14ac:dyDescent="0.25">
      <c r="O43" s="49">
        <v>17</v>
      </c>
      <c r="P43">
        <v>9</v>
      </c>
      <c r="Q43">
        <v>3</v>
      </c>
      <c r="S43" s="49">
        <v>17</v>
      </c>
      <c r="T43" s="49">
        <v>3</v>
      </c>
      <c r="U43" s="49">
        <v>0</v>
      </c>
      <c r="V43" s="49"/>
      <c r="W43" s="49" t="s">
        <v>595</v>
      </c>
      <c r="X43" s="49">
        <v>6</v>
      </c>
      <c r="Y43" s="49">
        <v>3</v>
      </c>
    </row>
    <row r="44" spans="1:25" x14ac:dyDescent="0.25">
      <c r="O44" s="49">
        <v>18</v>
      </c>
      <c r="P44">
        <v>7</v>
      </c>
      <c r="Q44">
        <v>2</v>
      </c>
      <c r="S44" s="49">
        <v>18</v>
      </c>
      <c r="T44" s="49">
        <v>3</v>
      </c>
      <c r="U44" s="49">
        <v>0</v>
      </c>
      <c r="V44" s="49"/>
      <c r="W44" s="49" t="s">
        <v>596</v>
      </c>
      <c r="X44" s="49">
        <v>4</v>
      </c>
      <c r="Y44" s="49">
        <v>2</v>
      </c>
    </row>
    <row r="45" spans="1:25" x14ac:dyDescent="0.25">
      <c r="O45" s="49">
        <v>19</v>
      </c>
      <c r="P45">
        <v>9</v>
      </c>
      <c r="Q45">
        <v>3</v>
      </c>
      <c r="S45" s="49">
        <v>19</v>
      </c>
      <c r="T45" s="49">
        <v>1</v>
      </c>
      <c r="U45" s="49">
        <v>0</v>
      </c>
      <c r="V45" s="49"/>
      <c r="W45" s="49" t="s">
        <v>597</v>
      </c>
      <c r="X45" s="49">
        <v>8</v>
      </c>
      <c r="Y45" s="49">
        <v>3</v>
      </c>
    </row>
    <row r="46" spans="1:25" x14ac:dyDescent="0.25">
      <c r="O46" s="49">
        <v>20</v>
      </c>
      <c r="P46">
        <v>6</v>
      </c>
      <c r="Q46">
        <v>5</v>
      </c>
      <c r="S46" s="49">
        <v>20</v>
      </c>
      <c r="T46" s="49">
        <v>2</v>
      </c>
      <c r="U46" s="49">
        <v>1</v>
      </c>
      <c r="V46" s="49"/>
      <c r="W46" s="49" t="s">
        <v>598</v>
      </c>
      <c r="X46" s="49">
        <v>4</v>
      </c>
      <c r="Y46" s="49">
        <v>4</v>
      </c>
    </row>
    <row r="47" spans="1:25" x14ac:dyDescent="0.25">
      <c r="O47" s="49">
        <v>21</v>
      </c>
      <c r="P47">
        <v>13</v>
      </c>
      <c r="Q47">
        <v>7</v>
      </c>
      <c r="S47" s="49">
        <v>21</v>
      </c>
      <c r="T47" s="49">
        <v>3</v>
      </c>
      <c r="U47" s="49">
        <v>0</v>
      </c>
      <c r="V47" s="49"/>
      <c r="W47" s="49" t="s">
        <v>599</v>
      </c>
      <c r="X47" s="49">
        <v>10</v>
      </c>
      <c r="Y47" s="49">
        <v>7</v>
      </c>
    </row>
    <row r="48" spans="1:25" x14ac:dyDescent="0.25">
      <c r="O48" s="49">
        <v>22</v>
      </c>
      <c r="P48">
        <v>12</v>
      </c>
      <c r="Q48">
        <v>5</v>
      </c>
      <c r="S48" s="49">
        <v>22</v>
      </c>
      <c r="T48" s="49">
        <v>2</v>
      </c>
      <c r="U48" s="49">
        <v>1</v>
      </c>
      <c r="V48" s="49"/>
      <c r="W48" s="49" t="s">
        <v>600</v>
      </c>
      <c r="X48" s="49">
        <v>10</v>
      </c>
      <c r="Y48" s="49">
        <v>4</v>
      </c>
    </row>
    <row r="49" spans="15:25" x14ac:dyDescent="0.25">
      <c r="O49" s="49">
        <v>23</v>
      </c>
      <c r="P49">
        <v>4</v>
      </c>
      <c r="Q49">
        <v>4</v>
      </c>
      <c r="S49" s="49">
        <v>23</v>
      </c>
      <c r="T49" s="49">
        <v>1</v>
      </c>
      <c r="U49" s="49">
        <v>1</v>
      </c>
      <c r="V49" s="49"/>
      <c r="W49" s="49" t="s">
        <v>601</v>
      </c>
      <c r="X49" s="49">
        <v>3</v>
      </c>
      <c r="Y49" s="49">
        <v>3</v>
      </c>
    </row>
    <row r="50" spans="15:25" x14ac:dyDescent="0.25">
      <c r="O50" s="49">
        <v>24</v>
      </c>
      <c r="P50">
        <v>3</v>
      </c>
      <c r="Q50">
        <v>5</v>
      </c>
      <c r="S50" s="49">
        <v>24</v>
      </c>
      <c r="T50" s="49">
        <v>0</v>
      </c>
      <c r="U50" s="49">
        <v>0</v>
      </c>
      <c r="V50" s="49"/>
      <c r="W50" s="49" t="s">
        <v>602</v>
      </c>
      <c r="X50" s="49">
        <v>3</v>
      </c>
      <c r="Y50" s="49">
        <v>5</v>
      </c>
    </row>
    <row r="51" spans="15:25" x14ac:dyDescent="0.25">
      <c r="O51" s="49">
        <v>25</v>
      </c>
      <c r="P51">
        <v>8</v>
      </c>
      <c r="Q51">
        <v>6</v>
      </c>
      <c r="S51" s="49">
        <v>25</v>
      </c>
      <c r="T51" s="49">
        <v>1</v>
      </c>
      <c r="U51" s="49">
        <v>0</v>
      </c>
      <c r="V51" s="49"/>
      <c r="W51" s="49" t="s">
        <v>603</v>
      </c>
      <c r="X51" s="49">
        <v>7</v>
      </c>
      <c r="Y51" s="49">
        <v>6</v>
      </c>
    </row>
    <row r="52" spans="15:25" x14ac:dyDescent="0.25">
      <c r="O52" s="49">
        <v>26</v>
      </c>
      <c r="P52">
        <v>20</v>
      </c>
      <c r="Q52">
        <v>16</v>
      </c>
      <c r="S52" s="49">
        <v>26</v>
      </c>
      <c r="T52" s="49">
        <v>4</v>
      </c>
      <c r="U52" s="49">
        <v>2</v>
      </c>
      <c r="V52" s="49"/>
      <c r="W52" s="49" t="s">
        <v>604</v>
      </c>
      <c r="X52" s="49">
        <v>16</v>
      </c>
      <c r="Y52" s="49">
        <v>14</v>
      </c>
    </row>
    <row r="53" spans="15:25" x14ac:dyDescent="0.25">
      <c r="O53" s="49">
        <v>27</v>
      </c>
      <c r="P53">
        <v>14</v>
      </c>
      <c r="Q53">
        <v>10</v>
      </c>
      <c r="S53" s="49">
        <v>27</v>
      </c>
      <c r="T53" s="49">
        <v>5</v>
      </c>
      <c r="U53" s="49">
        <v>0</v>
      </c>
      <c r="V53" s="49"/>
      <c r="W53" s="49" t="s">
        <v>605</v>
      </c>
      <c r="X53" s="49">
        <v>9</v>
      </c>
      <c r="Y53" s="49">
        <v>10</v>
      </c>
    </row>
    <row r="54" spans="15:25" x14ac:dyDescent="0.25">
      <c r="O54" s="49">
        <v>28</v>
      </c>
      <c r="P54">
        <v>7</v>
      </c>
      <c r="Q54">
        <v>1</v>
      </c>
      <c r="S54" s="49">
        <v>28</v>
      </c>
      <c r="T54" s="49">
        <v>3</v>
      </c>
      <c r="U54" s="49">
        <v>1</v>
      </c>
      <c r="V54" s="49"/>
      <c r="W54" s="49" t="s">
        <v>606</v>
      </c>
      <c r="X54" s="49">
        <v>4</v>
      </c>
      <c r="Y54" s="49">
        <v>0</v>
      </c>
    </row>
    <row r="55" spans="15:25" x14ac:dyDescent="0.25">
      <c r="O55" s="49">
        <v>29</v>
      </c>
      <c r="P55">
        <v>4</v>
      </c>
      <c r="Q55">
        <v>6</v>
      </c>
      <c r="S55" s="49">
        <v>29</v>
      </c>
      <c r="T55" s="49">
        <v>1</v>
      </c>
      <c r="U55" s="49">
        <v>0</v>
      </c>
      <c r="V55" s="49"/>
      <c r="W55" s="49" t="s">
        <v>607</v>
      </c>
      <c r="X55" s="49">
        <v>3</v>
      </c>
      <c r="Y55" s="49">
        <v>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workbookViewId="0">
      <selection activeCell="H8" sqref="H8"/>
    </sheetView>
  </sheetViews>
  <sheetFormatPr defaultRowHeight="15" x14ac:dyDescent="0.25"/>
  <cols>
    <col min="1" max="1" width="10.85546875" customWidth="1"/>
  </cols>
  <sheetData>
    <row r="1" spans="1:27" x14ac:dyDescent="0.25">
      <c r="A1" t="s">
        <v>610</v>
      </c>
      <c r="B1" t="s">
        <v>611</v>
      </c>
      <c r="F1" t="s">
        <v>612</v>
      </c>
      <c r="J1" t="s">
        <v>682</v>
      </c>
      <c r="N1" t="s">
        <v>613</v>
      </c>
      <c r="R1" t="s">
        <v>614</v>
      </c>
      <c r="V1" t="s">
        <v>615</v>
      </c>
    </row>
    <row r="2" spans="1:27" x14ac:dyDescent="0.25">
      <c r="B2">
        <v>247</v>
      </c>
      <c r="F2">
        <v>121</v>
      </c>
      <c r="J2">
        <v>17</v>
      </c>
      <c r="N2">
        <v>55</v>
      </c>
      <c r="R2">
        <v>40</v>
      </c>
      <c r="V2">
        <v>14</v>
      </c>
    </row>
    <row r="3" spans="1:27" x14ac:dyDescent="0.25">
      <c r="B3" t="s">
        <v>616</v>
      </c>
      <c r="C3" t="s">
        <v>617</v>
      </c>
      <c r="F3" t="s">
        <v>608</v>
      </c>
      <c r="G3" t="s">
        <v>609</v>
      </c>
      <c r="J3" t="s">
        <v>608</v>
      </c>
      <c r="K3" t="s">
        <v>609</v>
      </c>
      <c r="N3" t="s">
        <v>608</v>
      </c>
      <c r="O3" t="s">
        <v>609</v>
      </c>
      <c r="R3" t="s">
        <v>608</v>
      </c>
      <c r="S3" t="s">
        <v>609</v>
      </c>
      <c r="V3" t="s">
        <v>608</v>
      </c>
      <c r="W3" t="s">
        <v>609</v>
      </c>
    </row>
    <row r="4" spans="1:27" x14ac:dyDescent="0.25">
      <c r="A4" s="51" t="s">
        <v>618</v>
      </c>
      <c r="B4">
        <v>104</v>
      </c>
      <c r="C4">
        <v>73</v>
      </c>
      <c r="E4" s="52">
        <v>4</v>
      </c>
      <c r="F4">
        <v>41</v>
      </c>
      <c r="G4">
        <v>20</v>
      </c>
      <c r="I4" s="52">
        <v>4</v>
      </c>
      <c r="J4">
        <v>12</v>
      </c>
      <c r="K4">
        <v>12</v>
      </c>
      <c r="M4" s="52">
        <v>4</v>
      </c>
      <c r="N4">
        <v>19</v>
      </c>
      <c r="O4">
        <v>15</v>
      </c>
      <c r="Q4" s="52">
        <v>4</v>
      </c>
      <c r="R4">
        <v>24</v>
      </c>
      <c r="S4">
        <v>24</v>
      </c>
      <c r="U4" s="51" t="s">
        <v>618</v>
      </c>
      <c r="V4">
        <v>8</v>
      </c>
      <c r="W4" s="53">
        <v>2</v>
      </c>
      <c r="Z4" s="53"/>
      <c r="AA4" s="52"/>
    </row>
    <row r="5" spans="1:27" x14ac:dyDescent="0.25">
      <c r="A5" s="51" t="s">
        <v>619</v>
      </c>
      <c r="B5">
        <v>91</v>
      </c>
      <c r="C5">
        <v>47</v>
      </c>
      <c r="E5" s="52">
        <v>3</v>
      </c>
      <c r="F5">
        <v>32</v>
      </c>
      <c r="G5">
        <v>6</v>
      </c>
      <c r="I5" s="52">
        <v>3</v>
      </c>
      <c r="J5">
        <v>12</v>
      </c>
      <c r="K5">
        <v>11</v>
      </c>
      <c r="M5" s="52">
        <v>3</v>
      </c>
      <c r="N5">
        <v>12</v>
      </c>
      <c r="O5">
        <v>6</v>
      </c>
      <c r="Q5" s="52">
        <v>3</v>
      </c>
      <c r="R5">
        <v>28</v>
      </c>
      <c r="S5">
        <v>23</v>
      </c>
      <c r="U5" s="51" t="s">
        <v>619</v>
      </c>
      <c r="V5">
        <v>7</v>
      </c>
      <c r="W5" s="53">
        <v>1</v>
      </c>
      <c r="Z5" s="53"/>
      <c r="AA5" s="52"/>
    </row>
    <row r="6" spans="1:27" x14ac:dyDescent="0.25">
      <c r="A6" s="51" t="s">
        <v>620</v>
      </c>
      <c r="B6">
        <v>80</v>
      </c>
      <c r="C6">
        <v>57</v>
      </c>
      <c r="E6" s="52">
        <v>26</v>
      </c>
      <c r="F6">
        <v>16</v>
      </c>
      <c r="G6">
        <v>9</v>
      </c>
      <c r="I6" s="52">
        <v>26</v>
      </c>
      <c r="J6">
        <v>10</v>
      </c>
      <c r="K6">
        <v>10</v>
      </c>
      <c r="M6" s="52">
        <v>26</v>
      </c>
      <c r="N6">
        <v>18</v>
      </c>
      <c r="O6">
        <v>15</v>
      </c>
      <c r="Q6" s="52">
        <v>26</v>
      </c>
      <c r="R6">
        <v>25</v>
      </c>
      <c r="S6">
        <v>21</v>
      </c>
      <c r="U6" s="51" t="s">
        <v>620</v>
      </c>
      <c r="V6">
        <v>11</v>
      </c>
      <c r="W6" s="53">
        <v>2</v>
      </c>
      <c r="Z6" s="53"/>
      <c r="AA6" s="52"/>
    </row>
    <row r="7" spans="1:27" x14ac:dyDescent="0.25">
      <c r="A7" s="51" t="s">
        <v>621</v>
      </c>
      <c r="B7">
        <v>73</v>
      </c>
      <c r="C7">
        <v>52</v>
      </c>
      <c r="E7" s="52">
        <v>27</v>
      </c>
      <c r="F7">
        <v>21</v>
      </c>
      <c r="G7">
        <v>7</v>
      </c>
      <c r="I7" s="52">
        <v>27</v>
      </c>
      <c r="J7">
        <v>10</v>
      </c>
      <c r="K7">
        <v>10</v>
      </c>
      <c r="M7" s="52">
        <v>27</v>
      </c>
      <c r="N7">
        <v>11</v>
      </c>
      <c r="O7">
        <v>11</v>
      </c>
      <c r="Q7" s="52">
        <v>27</v>
      </c>
      <c r="R7">
        <v>24</v>
      </c>
      <c r="S7">
        <v>22</v>
      </c>
      <c r="U7" s="51" t="s">
        <v>621</v>
      </c>
      <c r="V7">
        <v>7</v>
      </c>
      <c r="W7" s="53">
        <v>2</v>
      </c>
      <c r="Z7" s="53"/>
      <c r="AA7" s="52"/>
    </row>
    <row r="8" spans="1:27" x14ac:dyDescent="0.25">
      <c r="A8" s="51" t="s">
        <v>622</v>
      </c>
      <c r="B8">
        <v>66</v>
      </c>
      <c r="C8">
        <v>45</v>
      </c>
      <c r="E8" s="52">
        <v>21</v>
      </c>
      <c r="F8">
        <v>13</v>
      </c>
      <c r="G8">
        <v>2</v>
      </c>
      <c r="I8" s="52">
        <v>21</v>
      </c>
      <c r="J8">
        <v>11</v>
      </c>
      <c r="K8">
        <v>10</v>
      </c>
      <c r="M8" s="52">
        <v>21</v>
      </c>
      <c r="N8">
        <v>12</v>
      </c>
      <c r="O8">
        <v>8</v>
      </c>
      <c r="Q8" s="52">
        <v>21</v>
      </c>
      <c r="R8">
        <v>29</v>
      </c>
      <c r="S8">
        <v>25</v>
      </c>
      <c r="U8" s="51" t="s">
        <v>622</v>
      </c>
      <c r="V8">
        <v>1</v>
      </c>
      <c r="W8" s="53">
        <v>0</v>
      </c>
      <c r="Z8" s="53"/>
      <c r="AA8" s="52"/>
    </row>
    <row r="9" spans="1:27" x14ac:dyDescent="0.25">
      <c r="A9" s="51" t="s">
        <v>623</v>
      </c>
      <c r="B9">
        <v>65</v>
      </c>
      <c r="C9">
        <v>39</v>
      </c>
      <c r="E9" s="52">
        <v>22</v>
      </c>
      <c r="F9">
        <v>13</v>
      </c>
      <c r="G9">
        <v>3</v>
      </c>
      <c r="I9" s="52">
        <v>22</v>
      </c>
      <c r="J9">
        <v>14</v>
      </c>
      <c r="K9">
        <v>11</v>
      </c>
      <c r="M9" s="52">
        <v>22</v>
      </c>
      <c r="N9">
        <v>11</v>
      </c>
      <c r="O9">
        <v>4</v>
      </c>
      <c r="Q9" s="52">
        <v>22</v>
      </c>
      <c r="R9">
        <v>26</v>
      </c>
      <c r="S9">
        <v>21</v>
      </c>
      <c r="U9" s="51" t="s">
        <v>623</v>
      </c>
      <c r="V9">
        <v>1</v>
      </c>
      <c r="W9" s="53">
        <v>0</v>
      </c>
      <c r="Z9" s="53"/>
      <c r="AA9" s="52"/>
    </row>
    <row r="10" spans="1:27" x14ac:dyDescent="0.25">
      <c r="A10" s="51" t="s">
        <v>624</v>
      </c>
      <c r="B10">
        <v>63</v>
      </c>
      <c r="C10">
        <v>40</v>
      </c>
      <c r="E10" s="52">
        <v>1</v>
      </c>
      <c r="F10">
        <v>15</v>
      </c>
      <c r="G10">
        <v>3</v>
      </c>
      <c r="I10" s="52">
        <v>1</v>
      </c>
      <c r="J10">
        <v>14</v>
      </c>
      <c r="K10">
        <v>12</v>
      </c>
      <c r="M10" s="52">
        <v>1</v>
      </c>
      <c r="N10">
        <v>2</v>
      </c>
      <c r="O10">
        <v>2</v>
      </c>
      <c r="Q10" s="52">
        <v>1</v>
      </c>
      <c r="R10">
        <v>28</v>
      </c>
      <c r="S10">
        <v>21</v>
      </c>
      <c r="U10" s="51" t="s">
        <v>624</v>
      </c>
      <c r="V10">
        <v>4</v>
      </c>
      <c r="W10" s="53">
        <v>2</v>
      </c>
      <c r="Z10" s="53"/>
      <c r="AA10" s="52"/>
    </row>
    <row r="11" spans="1:27" x14ac:dyDescent="0.25">
      <c r="A11" s="51" t="s">
        <v>625</v>
      </c>
      <c r="B11">
        <v>62</v>
      </c>
      <c r="C11">
        <v>49</v>
      </c>
      <c r="E11" s="52">
        <v>10</v>
      </c>
      <c r="F11">
        <v>10</v>
      </c>
      <c r="G11">
        <v>3</v>
      </c>
      <c r="I11" s="52">
        <v>10</v>
      </c>
      <c r="J11">
        <v>12</v>
      </c>
      <c r="K11">
        <v>12</v>
      </c>
      <c r="M11" s="52">
        <v>10</v>
      </c>
      <c r="N11">
        <v>7</v>
      </c>
      <c r="O11">
        <v>9</v>
      </c>
      <c r="Q11" s="52">
        <v>10</v>
      </c>
      <c r="R11">
        <v>25</v>
      </c>
      <c r="S11">
        <v>22</v>
      </c>
      <c r="U11" s="51" t="s">
        <v>625</v>
      </c>
      <c r="V11">
        <v>8</v>
      </c>
      <c r="W11" s="53">
        <v>3</v>
      </c>
      <c r="Z11" s="53"/>
      <c r="AA11" s="52"/>
    </row>
    <row r="12" spans="1:27" x14ac:dyDescent="0.25">
      <c r="A12" s="51" t="s">
        <v>626</v>
      </c>
      <c r="B12">
        <v>58</v>
      </c>
      <c r="C12">
        <v>32</v>
      </c>
      <c r="E12" s="52">
        <v>2</v>
      </c>
      <c r="F12">
        <v>15</v>
      </c>
      <c r="G12">
        <v>3</v>
      </c>
      <c r="I12" s="52">
        <v>2</v>
      </c>
      <c r="J12">
        <v>12</v>
      </c>
      <c r="K12">
        <v>6</v>
      </c>
      <c r="M12" s="52">
        <v>2</v>
      </c>
      <c r="N12">
        <v>6</v>
      </c>
      <c r="O12">
        <v>2</v>
      </c>
      <c r="Q12" s="52">
        <v>2</v>
      </c>
      <c r="R12">
        <v>23</v>
      </c>
      <c r="S12">
        <v>21</v>
      </c>
      <c r="U12" s="51" t="s">
        <v>626</v>
      </c>
      <c r="V12">
        <v>2</v>
      </c>
      <c r="W12" s="53">
        <v>0</v>
      </c>
      <c r="Z12" s="53"/>
      <c r="AA12" s="52"/>
    </row>
    <row r="13" spans="1:27" x14ac:dyDescent="0.25">
      <c r="A13" s="51" t="s">
        <v>627</v>
      </c>
      <c r="B13">
        <v>55</v>
      </c>
      <c r="C13">
        <v>40</v>
      </c>
      <c r="E13" s="52">
        <v>17</v>
      </c>
      <c r="F13">
        <v>8</v>
      </c>
      <c r="G13">
        <v>4</v>
      </c>
      <c r="I13" s="52">
        <v>17</v>
      </c>
      <c r="J13">
        <v>10</v>
      </c>
      <c r="K13">
        <v>11</v>
      </c>
      <c r="M13" s="52">
        <v>17</v>
      </c>
      <c r="N13">
        <v>8</v>
      </c>
      <c r="O13">
        <v>5</v>
      </c>
      <c r="Q13" s="52">
        <v>17</v>
      </c>
      <c r="R13">
        <v>24</v>
      </c>
      <c r="S13">
        <v>20</v>
      </c>
      <c r="U13" s="51" t="s">
        <v>627</v>
      </c>
      <c r="V13">
        <v>5</v>
      </c>
      <c r="W13" s="53">
        <v>0</v>
      </c>
      <c r="Z13" s="53"/>
      <c r="AA13" s="52"/>
    </row>
    <row r="14" spans="1:27" x14ac:dyDescent="0.25">
      <c r="A14" s="51" t="s">
        <v>628</v>
      </c>
      <c r="B14">
        <v>54</v>
      </c>
      <c r="C14">
        <v>46</v>
      </c>
      <c r="E14" s="52">
        <v>20</v>
      </c>
      <c r="F14">
        <v>10</v>
      </c>
      <c r="G14">
        <v>6</v>
      </c>
      <c r="I14" s="52">
        <v>20</v>
      </c>
      <c r="J14">
        <v>9</v>
      </c>
      <c r="K14">
        <v>9</v>
      </c>
      <c r="M14" s="52">
        <v>20</v>
      </c>
      <c r="N14">
        <v>4</v>
      </c>
      <c r="O14">
        <v>4</v>
      </c>
      <c r="Q14" s="52">
        <v>20</v>
      </c>
      <c r="R14">
        <v>27</v>
      </c>
      <c r="S14">
        <v>23</v>
      </c>
      <c r="U14" s="51" t="s">
        <v>628</v>
      </c>
      <c r="V14">
        <v>4</v>
      </c>
      <c r="W14" s="53">
        <v>4</v>
      </c>
      <c r="Z14" s="53"/>
      <c r="AA14" s="52"/>
    </row>
    <row r="15" spans="1:27" x14ac:dyDescent="0.25">
      <c r="A15" s="51" t="s">
        <v>629</v>
      </c>
      <c r="B15">
        <v>54</v>
      </c>
      <c r="C15">
        <v>34</v>
      </c>
      <c r="E15" s="52">
        <v>19</v>
      </c>
      <c r="F15">
        <v>5</v>
      </c>
      <c r="G15">
        <v>2</v>
      </c>
      <c r="I15" s="52">
        <v>19</v>
      </c>
      <c r="J15">
        <v>10</v>
      </c>
      <c r="K15">
        <v>10</v>
      </c>
      <c r="M15" s="52">
        <v>19</v>
      </c>
      <c r="N15">
        <v>10</v>
      </c>
      <c r="O15">
        <v>3</v>
      </c>
      <c r="Q15" s="52">
        <v>19</v>
      </c>
      <c r="R15">
        <v>27</v>
      </c>
      <c r="S15">
        <v>19</v>
      </c>
      <c r="U15" s="51" t="s">
        <v>629</v>
      </c>
      <c r="V15">
        <v>2</v>
      </c>
      <c r="W15" s="53">
        <v>0</v>
      </c>
      <c r="Z15" s="53"/>
      <c r="AA15" s="52"/>
    </row>
    <row r="16" spans="1:27" x14ac:dyDescent="0.25">
      <c r="A16" s="51" t="s">
        <v>630</v>
      </c>
      <c r="B16">
        <v>53</v>
      </c>
      <c r="C16">
        <v>38</v>
      </c>
      <c r="E16" s="52">
        <v>18</v>
      </c>
      <c r="F16">
        <v>9</v>
      </c>
      <c r="G16">
        <v>2</v>
      </c>
      <c r="I16" s="52">
        <v>18</v>
      </c>
      <c r="J16">
        <v>12</v>
      </c>
      <c r="K16">
        <v>10</v>
      </c>
      <c r="M16" s="52">
        <v>18</v>
      </c>
      <c r="N16">
        <v>5</v>
      </c>
      <c r="O16">
        <v>3</v>
      </c>
      <c r="Q16" s="52">
        <v>18</v>
      </c>
      <c r="R16">
        <v>26</v>
      </c>
      <c r="S16">
        <v>23</v>
      </c>
      <c r="U16" s="51" t="s">
        <v>630</v>
      </c>
      <c r="V16">
        <v>1</v>
      </c>
      <c r="W16" s="53">
        <v>0</v>
      </c>
      <c r="Z16" s="53"/>
      <c r="AA16" s="52"/>
    </row>
    <row r="17" spans="1:27" x14ac:dyDescent="0.25">
      <c r="A17" s="51" t="s">
        <v>631</v>
      </c>
      <c r="B17">
        <v>53</v>
      </c>
      <c r="C17">
        <v>36</v>
      </c>
      <c r="E17" s="52">
        <v>28</v>
      </c>
      <c r="F17">
        <v>10</v>
      </c>
      <c r="G17">
        <v>2</v>
      </c>
      <c r="I17" s="52">
        <v>28</v>
      </c>
      <c r="J17">
        <v>10</v>
      </c>
      <c r="K17">
        <v>10</v>
      </c>
      <c r="M17" s="52">
        <v>28</v>
      </c>
      <c r="N17">
        <v>5</v>
      </c>
      <c r="O17">
        <v>0</v>
      </c>
      <c r="Q17" s="52">
        <v>28</v>
      </c>
      <c r="R17">
        <v>25</v>
      </c>
      <c r="S17">
        <v>24</v>
      </c>
      <c r="U17" s="51" t="s">
        <v>631</v>
      </c>
      <c r="V17">
        <v>3</v>
      </c>
      <c r="W17" s="53">
        <v>0</v>
      </c>
      <c r="Z17" s="53"/>
      <c r="AA17" s="52"/>
    </row>
    <row r="18" spans="1:27" x14ac:dyDescent="0.25">
      <c r="A18" s="51" t="s">
        <v>632</v>
      </c>
      <c r="B18">
        <v>47</v>
      </c>
      <c r="C18">
        <v>46</v>
      </c>
      <c r="E18" s="52">
        <v>25</v>
      </c>
      <c r="F18">
        <v>3</v>
      </c>
      <c r="G18">
        <v>1</v>
      </c>
      <c r="I18" s="52">
        <v>25</v>
      </c>
      <c r="J18">
        <v>10</v>
      </c>
      <c r="K18">
        <v>10</v>
      </c>
      <c r="M18" s="52">
        <v>25</v>
      </c>
      <c r="N18">
        <v>7</v>
      </c>
      <c r="O18">
        <v>6</v>
      </c>
      <c r="Q18" s="52">
        <v>25</v>
      </c>
      <c r="R18">
        <v>25</v>
      </c>
      <c r="S18">
        <v>25</v>
      </c>
      <c r="U18" s="51" t="s">
        <v>632</v>
      </c>
      <c r="V18">
        <v>2</v>
      </c>
      <c r="W18" s="53">
        <v>4</v>
      </c>
      <c r="Z18" s="53"/>
      <c r="AA18" s="52"/>
    </row>
    <row r="19" spans="1:27" x14ac:dyDescent="0.25">
      <c r="A19" s="51" t="s">
        <v>633</v>
      </c>
      <c r="B19">
        <v>47</v>
      </c>
      <c r="C19">
        <v>40</v>
      </c>
      <c r="E19" s="52">
        <v>24</v>
      </c>
      <c r="F19">
        <v>1</v>
      </c>
      <c r="G19">
        <v>1</v>
      </c>
      <c r="I19" s="52">
        <v>24</v>
      </c>
      <c r="J19">
        <v>10</v>
      </c>
      <c r="K19">
        <v>10</v>
      </c>
      <c r="M19" s="52">
        <v>24</v>
      </c>
      <c r="N19">
        <v>3</v>
      </c>
      <c r="O19">
        <v>5</v>
      </c>
      <c r="Q19" s="52">
        <v>24</v>
      </c>
      <c r="R19">
        <v>28</v>
      </c>
      <c r="S19">
        <v>24</v>
      </c>
      <c r="U19" s="51" t="s">
        <v>633</v>
      </c>
      <c r="V19">
        <v>5</v>
      </c>
      <c r="W19" s="53">
        <v>0</v>
      </c>
      <c r="Z19" s="53"/>
      <c r="AA19" s="52"/>
    </row>
    <row r="20" spans="1:27" x14ac:dyDescent="0.25">
      <c r="A20" s="51" t="s">
        <v>634</v>
      </c>
      <c r="B20">
        <v>46</v>
      </c>
      <c r="C20">
        <v>31</v>
      </c>
      <c r="E20" s="52">
        <v>11</v>
      </c>
      <c r="F20">
        <v>5</v>
      </c>
      <c r="G20">
        <v>1</v>
      </c>
      <c r="I20" s="52">
        <v>11</v>
      </c>
      <c r="J20">
        <v>8</v>
      </c>
      <c r="K20">
        <v>8</v>
      </c>
      <c r="M20" s="52">
        <v>11</v>
      </c>
      <c r="N20">
        <v>2</v>
      </c>
      <c r="O20">
        <v>0</v>
      </c>
      <c r="Q20" s="52">
        <v>11</v>
      </c>
      <c r="R20">
        <v>23</v>
      </c>
      <c r="S20">
        <v>22</v>
      </c>
      <c r="U20" s="51" t="s">
        <v>634</v>
      </c>
      <c r="V20">
        <v>8</v>
      </c>
      <c r="W20" s="53">
        <v>0</v>
      </c>
      <c r="Z20" s="53"/>
      <c r="AA20" s="52"/>
    </row>
    <row r="21" spans="1:27" x14ac:dyDescent="0.25">
      <c r="A21" s="51" t="s">
        <v>635</v>
      </c>
      <c r="B21">
        <v>45</v>
      </c>
      <c r="C21">
        <v>40</v>
      </c>
      <c r="E21" s="52">
        <v>23</v>
      </c>
      <c r="F21">
        <v>2</v>
      </c>
      <c r="G21">
        <v>3</v>
      </c>
      <c r="I21" s="52">
        <v>23</v>
      </c>
      <c r="J21">
        <v>11</v>
      </c>
      <c r="K21">
        <v>12</v>
      </c>
      <c r="M21" s="52">
        <v>23</v>
      </c>
      <c r="N21">
        <v>5</v>
      </c>
      <c r="O21">
        <v>4</v>
      </c>
      <c r="Q21" s="52">
        <v>23</v>
      </c>
      <c r="R21">
        <v>23</v>
      </c>
      <c r="S21">
        <v>20</v>
      </c>
      <c r="U21" s="51" t="s">
        <v>635</v>
      </c>
      <c r="V21">
        <v>4</v>
      </c>
      <c r="W21" s="53">
        <v>1</v>
      </c>
      <c r="Z21" s="53"/>
      <c r="AA21" s="52"/>
    </row>
    <row r="22" spans="1:27" x14ac:dyDescent="0.25">
      <c r="A22" s="51" t="s">
        <v>636</v>
      </c>
      <c r="B22">
        <v>44</v>
      </c>
      <c r="C22">
        <v>37</v>
      </c>
      <c r="E22" s="52">
        <v>16</v>
      </c>
      <c r="F22">
        <v>2</v>
      </c>
      <c r="G22">
        <v>2</v>
      </c>
      <c r="I22" s="52">
        <v>16</v>
      </c>
      <c r="J22">
        <v>10</v>
      </c>
      <c r="K22">
        <v>10</v>
      </c>
      <c r="M22" s="52">
        <v>16</v>
      </c>
      <c r="N22">
        <v>3</v>
      </c>
      <c r="O22">
        <v>2</v>
      </c>
      <c r="Q22" s="52">
        <v>16</v>
      </c>
      <c r="R22">
        <v>26</v>
      </c>
      <c r="S22">
        <v>22</v>
      </c>
      <c r="U22" s="51" t="s">
        <v>636</v>
      </c>
      <c r="V22">
        <v>3</v>
      </c>
      <c r="W22" s="53">
        <v>1</v>
      </c>
      <c r="Z22" s="53"/>
      <c r="AA22" s="52"/>
    </row>
    <row r="23" spans="1:27" x14ac:dyDescent="0.25">
      <c r="A23" s="51" t="s">
        <v>637</v>
      </c>
      <c r="B23">
        <v>43</v>
      </c>
      <c r="C23">
        <v>37</v>
      </c>
      <c r="E23" s="52">
        <v>12</v>
      </c>
      <c r="F23">
        <v>3</v>
      </c>
      <c r="G23">
        <v>0</v>
      </c>
      <c r="I23" s="52">
        <v>12</v>
      </c>
      <c r="J23">
        <v>10</v>
      </c>
      <c r="K23">
        <v>10</v>
      </c>
      <c r="M23" s="52">
        <v>12</v>
      </c>
      <c r="N23">
        <v>5</v>
      </c>
      <c r="O23">
        <v>6</v>
      </c>
      <c r="Q23" s="52">
        <v>12</v>
      </c>
      <c r="R23">
        <v>24</v>
      </c>
      <c r="S23">
        <v>21</v>
      </c>
      <c r="U23" s="51" t="s">
        <v>637</v>
      </c>
      <c r="V23">
        <v>1</v>
      </c>
      <c r="W23" s="53">
        <v>0</v>
      </c>
      <c r="Z23" s="53"/>
      <c r="AA23" s="52"/>
    </row>
    <row r="24" spans="1:27" x14ac:dyDescent="0.25">
      <c r="A24" s="51" t="s">
        <v>638</v>
      </c>
      <c r="B24">
        <v>43</v>
      </c>
      <c r="C24">
        <v>37</v>
      </c>
      <c r="E24" s="52">
        <v>15</v>
      </c>
      <c r="F24">
        <v>4</v>
      </c>
      <c r="G24">
        <v>2</v>
      </c>
      <c r="I24" s="52">
        <v>15</v>
      </c>
      <c r="J24">
        <v>9</v>
      </c>
      <c r="K24">
        <v>9</v>
      </c>
      <c r="M24" s="52">
        <v>15</v>
      </c>
      <c r="N24">
        <v>2</v>
      </c>
      <c r="O24">
        <v>3</v>
      </c>
      <c r="Q24" s="52">
        <v>15</v>
      </c>
      <c r="R24">
        <v>26</v>
      </c>
      <c r="S24">
        <v>23</v>
      </c>
      <c r="U24" s="51" t="s">
        <v>638</v>
      </c>
      <c r="V24">
        <v>2</v>
      </c>
      <c r="W24" s="53">
        <v>0</v>
      </c>
      <c r="Z24" s="53"/>
      <c r="AA24" s="52"/>
    </row>
    <row r="25" spans="1:27" x14ac:dyDescent="0.25">
      <c r="A25" s="51" t="s">
        <v>639</v>
      </c>
      <c r="B25">
        <v>34</v>
      </c>
      <c r="C25">
        <v>33</v>
      </c>
      <c r="E25" s="52">
        <v>14</v>
      </c>
      <c r="F25">
        <v>3</v>
      </c>
      <c r="G25">
        <v>1</v>
      </c>
      <c r="I25" s="52">
        <v>14</v>
      </c>
      <c r="J25">
        <v>10</v>
      </c>
      <c r="K25">
        <v>10</v>
      </c>
      <c r="M25" s="52">
        <v>14</v>
      </c>
      <c r="N25">
        <v>0</v>
      </c>
      <c r="O25">
        <v>1</v>
      </c>
      <c r="Q25" s="52">
        <v>14</v>
      </c>
      <c r="R25">
        <v>21</v>
      </c>
      <c r="S25">
        <v>21</v>
      </c>
      <c r="U25" s="51" t="s">
        <v>639</v>
      </c>
      <c r="V25">
        <v>0</v>
      </c>
      <c r="W25" s="53">
        <v>0</v>
      </c>
      <c r="Z25" s="53"/>
      <c r="AA25" s="52"/>
    </row>
    <row r="26" spans="1:27" x14ac:dyDescent="0.25">
      <c r="A26" s="51" t="s">
        <v>640</v>
      </c>
      <c r="B26">
        <v>34</v>
      </c>
      <c r="C26">
        <v>30</v>
      </c>
      <c r="E26" s="52">
        <v>5</v>
      </c>
      <c r="F26">
        <v>7</v>
      </c>
      <c r="G26">
        <v>3</v>
      </c>
      <c r="I26" s="52">
        <v>5</v>
      </c>
      <c r="J26">
        <v>3</v>
      </c>
      <c r="K26">
        <v>3</v>
      </c>
      <c r="M26" s="52">
        <v>5</v>
      </c>
      <c r="N26">
        <v>0</v>
      </c>
      <c r="O26">
        <v>0</v>
      </c>
      <c r="Q26" s="52">
        <v>5</v>
      </c>
      <c r="R26">
        <v>23</v>
      </c>
      <c r="S26">
        <v>23</v>
      </c>
      <c r="U26" s="51" t="s">
        <v>640</v>
      </c>
      <c r="V26">
        <v>1</v>
      </c>
      <c r="W26" s="53">
        <v>1</v>
      </c>
      <c r="Z26" s="53"/>
      <c r="AA26" s="52"/>
    </row>
    <row r="27" spans="1:27" x14ac:dyDescent="0.25">
      <c r="A27" s="51" t="s">
        <v>641</v>
      </c>
      <c r="B27">
        <v>31</v>
      </c>
      <c r="C27">
        <v>33</v>
      </c>
      <c r="E27" s="52">
        <v>13</v>
      </c>
      <c r="F27">
        <v>3</v>
      </c>
      <c r="G27">
        <v>1</v>
      </c>
      <c r="I27" s="52">
        <v>13</v>
      </c>
      <c r="J27">
        <v>10</v>
      </c>
      <c r="K27">
        <v>9</v>
      </c>
      <c r="M27" s="52">
        <v>13</v>
      </c>
      <c r="N27">
        <v>0</v>
      </c>
      <c r="O27">
        <v>0</v>
      </c>
      <c r="Q27" s="52">
        <v>13</v>
      </c>
      <c r="R27">
        <v>18</v>
      </c>
      <c r="S27">
        <v>23</v>
      </c>
      <c r="U27" s="51" t="s">
        <v>641</v>
      </c>
      <c r="V27">
        <v>0</v>
      </c>
      <c r="W27" s="53">
        <v>0</v>
      </c>
      <c r="Z27" s="53"/>
      <c r="AA27" s="52"/>
    </row>
    <row r="28" spans="1:27" x14ac:dyDescent="0.25">
      <c r="A28" s="51" t="s">
        <v>642</v>
      </c>
      <c r="B28">
        <v>30</v>
      </c>
      <c r="C28">
        <v>33</v>
      </c>
      <c r="E28" s="52">
        <v>29</v>
      </c>
      <c r="F28">
        <v>3</v>
      </c>
      <c r="G28">
        <v>1</v>
      </c>
      <c r="I28" s="52">
        <v>29</v>
      </c>
      <c r="J28">
        <v>9</v>
      </c>
      <c r="K28">
        <v>8</v>
      </c>
      <c r="M28" s="52">
        <v>29</v>
      </c>
      <c r="N28">
        <v>3</v>
      </c>
      <c r="O28">
        <v>6</v>
      </c>
      <c r="Q28" s="52">
        <v>29</v>
      </c>
      <c r="R28">
        <v>13</v>
      </c>
      <c r="S28">
        <v>16</v>
      </c>
      <c r="U28" s="51" t="s">
        <v>642</v>
      </c>
      <c r="V28">
        <v>2</v>
      </c>
      <c r="W28" s="53">
        <v>2</v>
      </c>
      <c r="Z28" s="53"/>
      <c r="AA28" s="52"/>
    </row>
    <row r="49" spans="3:3" ht="15.75" x14ac:dyDescent="0.25">
      <c r="C49" s="5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opLeftCell="A64" workbookViewId="0">
      <selection activeCell="A23" sqref="A22:A23"/>
    </sheetView>
  </sheetViews>
  <sheetFormatPr defaultRowHeight="15" x14ac:dyDescent="0.25"/>
  <cols>
    <col min="1" max="1" width="14" customWidth="1"/>
  </cols>
  <sheetData>
    <row r="1" spans="1:26" x14ac:dyDescent="0.25">
      <c r="A1" t="s">
        <v>567</v>
      </c>
      <c r="B1" s="52" t="s">
        <v>579</v>
      </c>
      <c r="C1" s="52" t="s">
        <v>580</v>
      </c>
      <c r="D1" s="52" t="s">
        <v>581</v>
      </c>
      <c r="E1" s="52" t="s">
        <v>582</v>
      </c>
      <c r="F1" s="52" t="s">
        <v>583</v>
      </c>
      <c r="G1" s="52" t="s">
        <v>588</v>
      </c>
      <c r="H1" s="52" t="s">
        <v>589</v>
      </c>
      <c r="I1" s="52" t="s">
        <v>590</v>
      </c>
      <c r="J1" s="52" t="s">
        <v>591</v>
      </c>
      <c r="K1" s="52" t="s">
        <v>592</v>
      </c>
      <c r="L1" s="52" t="s">
        <v>593</v>
      </c>
      <c r="M1" s="52" t="s">
        <v>594</v>
      </c>
      <c r="N1" s="52" t="s">
        <v>595</v>
      </c>
      <c r="O1" s="52" t="s">
        <v>596</v>
      </c>
      <c r="P1" s="52" t="s">
        <v>597</v>
      </c>
      <c r="Q1" s="52" t="s">
        <v>598</v>
      </c>
      <c r="R1" s="52" t="s">
        <v>599</v>
      </c>
      <c r="S1" s="52" t="s">
        <v>600</v>
      </c>
      <c r="T1" s="52" t="s">
        <v>601</v>
      </c>
      <c r="U1" s="52" t="s">
        <v>602</v>
      </c>
      <c r="V1" s="52" t="s">
        <v>603</v>
      </c>
      <c r="W1" s="52" t="s">
        <v>604</v>
      </c>
      <c r="X1" s="52" t="s">
        <v>605</v>
      </c>
      <c r="Y1" s="52" t="s">
        <v>606</v>
      </c>
      <c r="Z1" s="52" t="s">
        <v>607</v>
      </c>
    </row>
    <row r="2" spans="1:26" x14ac:dyDescent="0.25">
      <c r="A2" t="s">
        <v>643</v>
      </c>
      <c r="B2" s="55">
        <v>79.000634547181662</v>
      </c>
      <c r="C2" s="55">
        <v>81.083410531114851</v>
      </c>
      <c r="D2" s="55">
        <v>465.98019713693373</v>
      </c>
      <c r="E2" s="55">
        <v>807.03198888512179</v>
      </c>
      <c r="F2" s="55">
        <v>27.411499999999997</v>
      </c>
      <c r="G2" s="55">
        <v>1.1463481633100419</v>
      </c>
      <c r="H2" s="55">
        <v>0</v>
      </c>
      <c r="I2" s="55">
        <v>0</v>
      </c>
      <c r="J2" s="55">
        <v>0</v>
      </c>
      <c r="K2" s="55">
        <v>0</v>
      </c>
      <c r="L2" s="55">
        <v>0</v>
      </c>
      <c r="M2" s="55">
        <v>0.108187410539588</v>
      </c>
      <c r="N2" s="55">
        <v>17.600000000000001</v>
      </c>
      <c r="O2" s="55">
        <v>120.1365209289426</v>
      </c>
      <c r="P2" s="55">
        <v>0</v>
      </c>
      <c r="Q2" s="55">
        <v>0</v>
      </c>
      <c r="R2" s="55">
        <v>119.20000000000002</v>
      </c>
      <c r="S2" s="55">
        <v>135.97055976675057</v>
      </c>
      <c r="T2" s="55">
        <v>0</v>
      </c>
      <c r="U2" s="55">
        <v>0</v>
      </c>
      <c r="V2" s="55">
        <v>0.131490603110024</v>
      </c>
      <c r="W2" s="55">
        <v>94.883505805515256</v>
      </c>
      <c r="X2" s="55">
        <v>400.11954999999995</v>
      </c>
      <c r="Y2" s="55">
        <v>42.6</v>
      </c>
      <c r="Z2" s="55">
        <v>29.704650000000001</v>
      </c>
    </row>
    <row r="3" spans="1:26" x14ac:dyDescent="0.25">
      <c r="A3" t="s">
        <v>644</v>
      </c>
      <c r="B3" s="55">
        <v>0.19885542527866801</v>
      </c>
      <c r="C3" s="55">
        <v>0</v>
      </c>
      <c r="D3" s="55">
        <v>6.1458351743994539</v>
      </c>
      <c r="E3" s="55">
        <v>45.380511326394497</v>
      </c>
      <c r="F3" s="55">
        <v>17.2</v>
      </c>
      <c r="G3" s="55">
        <v>0</v>
      </c>
      <c r="H3" s="55">
        <v>0</v>
      </c>
      <c r="I3" s="55">
        <v>0</v>
      </c>
      <c r="J3" s="55">
        <v>2.2000000000000002</v>
      </c>
      <c r="K3" s="55">
        <v>91.715872607581389</v>
      </c>
      <c r="L3" s="55">
        <v>0</v>
      </c>
      <c r="M3" s="55">
        <v>0</v>
      </c>
      <c r="N3" s="55">
        <v>27.730486300875853</v>
      </c>
      <c r="O3" s="55">
        <v>0</v>
      </c>
      <c r="P3" s="55">
        <v>0</v>
      </c>
      <c r="Q3" s="55">
        <v>0</v>
      </c>
      <c r="R3" s="55">
        <v>48.9</v>
      </c>
      <c r="S3" s="55">
        <v>0.6869005938150694</v>
      </c>
      <c r="T3" s="55">
        <v>26.5</v>
      </c>
      <c r="U3" s="55">
        <v>0</v>
      </c>
      <c r="V3" s="55">
        <v>0</v>
      </c>
      <c r="W3" s="55">
        <v>19.988833279019747</v>
      </c>
      <c r="X3" s="55">
        <v>13.8459</v>
      </c>
      <c r="Y3" s="55">
        <v>0</v>
      </c>
      <c r="Z3" s="55">
        <v>0</v>
      </c>
    </row>
    <row r="5" spans="1:26" x14ac:dyDescent="0.25">
      <c r="A5" t="s">
        <v>682</v>
      </c>
      <c r="B5" s="52" t="s">
        <v>579</v>
      </c>
      <c r="C5" s="52" t="s">
        <v>580</v>
      </c>
      <c r="D5" s="52" t="s">
        <v>581</v>
      </c>
      <c r="E5" s="52" t="s">
        <v>582</v>
      </c>
      <c r="F5" s="52" t="s">
        <v>583</v>
      </c>
      <c r="G5" s="52" t="s">
        <v>588</v>
      </c>
      <c r="H5" s="52" t="s">
        <v>589</v>
      </c>
      <c r="I5" s="52" t="s">
        <v>590</v>
      </c>
      <c r="J5" s="52" t="s">
        <v>591</v>
      </c>
      <c r="K5" s="52" t="s">
        <v>592</v>
      </c>
      <c r="L5" s="52" t="s">
        <v>593</v>
      </c>
      <c r="M5" s="52" t="s">
        <v>594</v>
      </c>
      <c r="N5" s="52" t="s">
        <v>595</v>
      </c>
      <c r="O5" s="52" t="s">
        <v>596</v>
      </c>
      <c r="P5" s="52" t="s">
        <v>597</v>
      </c>
      <c r="Q5" s="52" t="s">
        <v>598</v>
      </c>
      <c r="R5" s="52" t="s">
        <v>599</v>
      </c>
      <c r="S5" s="52" t="s">
        <v>600</v>
      </c>
      <c r="T5" s="52" t="s">
        <v>601</v>
      </c>
      <c r="U5" s="52" t="s">
        <v>602</v>
      </c>
      <c r="V5" s="52" t="s">
        <v>603</v>
      </c>
      <c r="W5" s="52" t="s">
        <v>604</v>
      </c>
      <c r="X5" s="52" t="s">
        <v>605</v>
      </c>
      <c r="Y5" s="52" t="s">
        <v>606</v>
      </c>
      <c r="Z5" s="52" t="s">
        <v>607</v>
      </c>
    </row>
    <row r="6" spans="1:26" x14ac:dyDescent="0.25">
      <c r="A6" t="s">
        <v>643</v>
      </c>
      <c r="B6" s="56">
        <v>56.267000000000003</v>
      </c>
      <c r="C6" s="56">
        <v>46.319999999999993</v>
      </c>
      <c r="D6" s="56">
        <v>17.942300000000003</v>
      </c>
      <c r="E6" s="56">
        <v>38.954000000000001</v>
      </c>
      <c r="F6" s="56">
        <v>0.12</v>
      </c>
      <c r="G6" s="56">
        <v>77.753999999999991</v>
      </c>
      <c r="H6" s="56">
        <v>1.5009999999999999</v>
      </c>
      <c r="I6" s="56">
        <v>41.394999999999996</v>
      </c>
      <c r="J6" s="56">
        <v>3.2519999999999998</v>
      </c>
      <c r="K6" s="56">
        <v>2.6890000000000005</v>
      </c>
      <c r="L6" s="56">
        <v>1.494</v>
      </c>
      <c r="M6" s="56">
        <v>30.494</v>
      </c>
      <c r="N6" s="56">
        <v>34.42</v>
      </c>
      <c r="O6" s="56">
        <v>44.610999999999997</v>
      </c>
      <c r="P6" s="56">
        <v>18.805000000000003</v>
      </c>
      <c r="Q6" s="56">
        <v>1.9836999999999998</v>
      </c>
      <c r="R6" s="56">
        <v>34.270999999999994</v>
      </c>
      <c r="S6" s="56">
        <v>1101.7350000000001</v>
      </c>
      <c r="T6" s="56">
        <v>138.26999999999998</v>
      </c>
      <c r="U6" s="56">
        <v>92.995999999999995</v>
      </c>
      <c r="V6" s="56">
        <v>17.581999999999997</v>
      </c>
      <c r="W6" s="56">
        <v>21.393999999999998</v>
      </c>
      <c r="X6" s="56">
        <v>6.9440000000000008</v>
      </c>
      <c r="Y6" s="56">
        <v>9.2579999999999991</v>
      </c>
      <c r="Z6" s="56">
        <v>1.4216000000000002</v>
      </c>
    </row>
    <row r="7" spans="1:26" x14ac:dyDescent="0.25">
      <c r="A7" t="s">
        <v>644</v>
      </c>
      <c r="B7" s="56">
        <v>55.166699999999992</v>
      </c>
      <c r="C7" s="56">
        <v>6.3120000000000003</v>
      </c>
      <c r="D7" s="56">
        <v>14.854000000000003</v>
      </c>
      <c r="E7" s="56">
        <v>38.552</v>
      </c>
      <c r="F7" s="56">
        <v>0.15</v>
      </c>
      <c r="G7" s="56">
        <v>76.19</v>
      </c>
      <c r="H7" s="56">
        <v>2.7030000000000003</v>
      </c>
      <c r="I7" s="56">
        <v>44.727000000000004</v>
      </c>
      <c r="J7" s="56">
        <v>2.9069000000000003</v>
      </c>
      <c r="K7" s="56">
        <v>2.7670000000000003</v>
      </c>
      <c r="L7" s="56">
        <v>1.6133999999999999</v>
      </c>
      <c r="M7" s="56">
        <v>33.583000000000006</v>
      </c>
      <c r="N7" s="56">
        <v>34.515999999999998</v>
      </c>
      <c r="O7" s="56">
        <v>24.761999999999997</v>
      </c>
      <c r="P7" s="56">
        <v>19.451000000000001</v>
      </c>
      <c r="Q7" s="56">
        <v>2.3410000000000002</v>
      </c>
      <c r="R7" s="56">
        <v>32.156999999999996</v>
      </c>
      <c r="S7" s="56">
        <v>1094.8499999999999</v>
      </c>
      <c r="T7" s="56">
        <v>151.78699999999998</v>
      </c>
      <c r="U7" s="56">
        <v>85.86699999999999</v>
      </c>
      <c r="V7" s="56">
        <v>16.131999999999998</v>
      </c>
      <c r="W7" s="56">
        <v>23.278999999999996</v>
      </c>
      <c r="X7" s="56">
        <v>5.7119999999999997</v>
      </c>
      <c r="Y7" s="56">
        <v>9.6270000000000007</v>
      </c>
      <c r="Z7" s="56">
        <v>1.3722000000000001</v>
      </c>
    </row>
    <row r="9" spans="1:26" x14ac:dyDescent="0.25">
      <c r="A9" t="s">
        <v>613</v>
      </c>
      <c r="B9" s="52" t="s">
        <v>579</v>
      </c>
      <c r="C9" s="52" t="s">
        <v>580</v>
      </c>
      <c r="D9" s="52" t="s">
        <v>581</v>
      </c>
      <c r="E9" s="52" t="s">
        <v>582</v>
      </c>
      <c r="F9" s="52" t="s">
        <v>583</v>
      </c>
      <c r="G9" s="52" t="s">
        <v>588</v>
      </c>
      <c r="H9" s="52" t="s">
        <v>589</v>
      </c>
      <c r="I9" s="52" t="s">
        <v>590</v>
      </c>
      <c r="J9" s="52" t="s">
        <v>591</v>
      </c>
      <c r="K9" s="52" t="s">
        <v>592</v>
      </c>
      <c r="L9" s="52" t="s">
        <v>593</v>
      </c>
      <c r="M9" s="52" t="s">
        <v>594</v>
      </c>
      <c r="N9" s="52" t="s">
        <v>595</v>
      </c>
      <c r="O9" s="52" t="s">
        <v>596</v>
      </c>
      <c r="P9" s="52" t="s">
        <v>597</v>
      </c>
      <c r="Q9" s="52" t="s">
        <v>598</v>
      </c>
      <c r="R9" s="52" t="s">
        <v>599</v>
      </c>
      <c r="S9" s="52" t="s">
        <v>600</v>
      </c>
      <c r="T9" s="52" t="s">
        <v>601</v>
      </c>
      <c r="U9" s="52" t="s">
        <v>602</v>
      </c>
      <c r="V9" s="52" t="s">
        <v>603</v>
      </c>
      <c r="W9" s="52" t="s">
        <v>604</v>
      </c>
      <c r="X9" s="52" t="s">
        <v>605</v>
      </c>
      <c r="Y9" s="52" t="s">
        <v>606</v>
      </c>
      <c r="Z9" s="52" t="s">
        <v>607</v>
      </c>
    </row>
    <row r="10" spans="1:26" x14ac:dyDescent="0.25">
      <c r="A10" t="s">
        <v>643</v>
      </c>
      <c r="B10" s="56">
        <v>0</v>
      </c>
      <c r="C10" s="56">
        <v>947.80062971755956</v>
      </c>
      <c r="D10" s="56">
        <v>336.26561314488418</v>
      </c>
      <c r="E10" s="56">
        <v>579.49035855728744</v>
      </c>
      <c r="F10" s="56">
        <v>0</v>
      </c>
      <c r="G10" s="56">
        <v>382.01496606743012</v>
      </c>
      <c r="H10" s="56">
        <v>0</v>
      </c>
      <c r="I10" s="56">
        <v>28.525677951235295</v>
      </c>
      <c r="J10" s="56">
        <v>0</v>
      </c>
      <c r="K10" s="56">
        <v>0</v>
      </c>
      <c r="L10" s="56">
        <v>0</v>
      </c>
      <c r="M10" s="56">
        <v>319.48315470214874</v>
      </c>
      <c r="N10" s="56">
        <v>241.37634321489321</v>
      </c>
      <c r="O10" s="56">
        <v>100.88811403540863</v>
      </c>
      <c r="P10" s="56">
        <v>8.8000000000000007</v>
      </c>
      <c r="Q10" s="56">
        <v>18</v>
      </c>
      <c r="R10" s="56">
        <v>724.16898895831935</v>
      </c>
      <c r="S10" s="56">
        <v>524.44910000000004</v>
      </c>
      <c r="T10" s="56">
        <v>0</v>
      </c>
      <c r="U10" s="56">
        <v>448.75115</v>
      </c>
      <c r="V10" s="56">
        <v>0</v>
      </c>
      <c r="W10" s="56">
        <v>335.61085166801456</v>
      </c>
      <c r="X10" s="56">
        <v>1292.613486966221</v>
      </c>
      <c r="Y10" s="56">
        <v>180.53354999999999</v>
      </c>
      <c r="Z10" s="56">
        <v>0</v>
      </c>
    </row>
    <row r="11" spans="1:26" x14ac:dyDescent="0.25">
      <c r="A11" t="s">
        <v>644</v>
      </c>
      <c r="B11" s="56">
        <v>13</v>
      </c>
      <c r="C11" s="56">
        <v>3332</v>
      </c>
      <c r="D11" s="56">
        <v>19</v>
      </c>
      <c r="E11" s="56">
        <v>400</v>
      </c>
      <c r="F11" s="56">
        <v>0</v>
      </c>
      <c r="G11" s="56">
        <v>371.19519082591762</v>
      </c>
      <c r="H11" s="56">
        <v>0</v>
      </c>
      <c r="I11" s="56">
        <v>250</v>
      </c>
      <c r="J11" s="56">
        <v>0</v>
      </c>
      <c r="K11" s="56">
        <v>130</v>
      </c>
      <c r="L11" s="56">
        <v>110</v>
      </c>
      <c r="M11" s="56">
        <v>236.9029236720736</v>
      </c>
      <c r="N11" s="56">
        <v>223.05201642968302</v>
      </c>
      <c r="O11" s="56">
        <v>740</v>
      </c>
      <c r="P11" s="56">
        <v>0</v>
      </c>
      <c r="Q11" s="56">
        <v>236</v>
      </c>
      <c r="R11" s="56">
        <v>423.74374999999998</v>
      </c>
      <c r="S11" s="56">
        <v>0</v>
      </c>
      <c r="T11" s="56">
        <v>271.89342125974099</v>
      </c>
      <c r="U11" s="56">
        <v>924.50565000000006</v>
      </c>
      <c r="V11" s="56">
        <v>42</v>
      </c>
      <c r="W11" s="56">
        <v>136</v>
      </c>
      <c r="X11" s="56">
        <v>232</v>
      </c>
      <c r="Y11" s="56">
        <v>0</v>
      </c>
      <c r="Z11" s="56">
        <v>580</v>
      </c>
    </row>
    <row r="13" spans="1:26" x14ac:dyDescent="0.25">
      <c r="A13" t="s">
        <v>645</v>
      </c>
      <c r="B13" s="52" t="s">
        <v>579</v>
      </c>
      <c r="C13" s="52" t="s">
        <v>580</v>
      </c>
      <c r="D13" s="52" t="s">
        <v>581</v>
      </c>
      <c r="E13" s="52" t="s">
        <v>582</v>
      </c>
      <c r="F13" s="52" t="s">
        <v>583</v>
      </c>
      <c r="G13" s="52" t="s">
        <v>588</v>
      </c>
      <c r="H13" s="52" t="s">
        <v>589</v>
      </c>
      <c r="I13" s="52" t="s">
        <v>590</v>
      </c>
      <c r="J13" s="52" t="s">
        <v>591</v>
      </c>
      <c r="K13" s="52" t="s">
        <v>592</v>
      </c>
      <c r="L13" s="52" t="s">
        <v>593</v>
      </c>
      <c r="M13" s="52" t="s">
        <v>594</v>
      </c>
      <c r="N13" s="52" t="s">
        <v>595</v>
      </c>
      <c r="O13" s="52" t="s">
        <v>596</v>
      </c>
      <c r="P13" s="52" t="s">
        <v>597</v>
      </c>
      <c r="Q13" s="52" t="s">
        <v>598</v>
      </c>
      <c r="R13" s="52" t="s">
        <v>599</v>
      </c>
      <c r="S13" s="52" t="s">
        <v>600</v>
      </c>
      <c r="T13" s="52" t="s">
        <v>601</v>
      </c>
      <c r="U13" s="52" t="s">
        <v>602</v>
      </c>
      <c r="V13" s="52" t="s">
        <v>603</v>
      </c>
      <c r="W13" s="52" t="s">
        <v>604</v>
      </c>
      <c r="X13" s="52" t="s">
        <v>605</v>
      </c>
      <c r="Y13" s="52" t="s">
        <v>606</v>
      </c>
      <c r="Z13" s="52" t="s">
        <v>607</v>
      </c>
    </row>
    <row r="14" spans="1:26" x14ac:dyDescent="0.25">
      <c r="A14" t="s">
        <v>646</v>
      </c>
      <c r="B14" s="56">
        <v>713.86</v>
      </c>
      <c r="C14" s="56">
        <v>709.21999999999991</v>
      </c>
      <c r="D14" s="56">
        <v>855.82</v>
      </c>
      <c r="E14" s="56">
        <v>347.00000000000006</v>
      </c>
      <c r="F14" s="56">
        <v>157.80999999999997</v>
      </c>
      <c r="G14" s="56">
        <v>1255.5999999999999</v>
      </c>
      <c r="H14" s="56">
        <v>704.21999999999991</v>
      </c>
      <c r="I14" s="56">
        <v>1497.71</v>
      </c>
      <c r="J14" s="56">
        <v>103.7</v>
      </c>
      <c r="K14" s="56">
        <v>220.17000000000002</v>
      </c>
      <c r="L14" s="56">
        <v>1260.8300000000002</v>
      </c>
      <c r="M14" s="56">
        <v>1069.3700000000001</v>
      </c>
      <c r="N14" s="56">
        <v>514.29999999999995</v>
      </c>
      <c r="O14" s="56">
        <v>1597.39</v>
      </c>
      <c r="P14" s="56">
        <v>900.9799999999999</v>
      </c>
      <c r="Q14" s="56">
        <v>2230.77</v>
      </c>
      <c r="R14" s="56">
        <v>733.95</v>
      </c>
      <c r="S14" s="56">
        <v>680.6</v>
      </c>
      <c r="T14" s="56">
        <v>248.50000000000003</v>
      </c>
      <c r="U14" s="56">
        <v>3760.9100000000003</v>
      </c>
      <c r="V14" s="56">
        <v>1512.5</v>
      </c>
      <c r="W14" s="56">
        <v>464.53000000000003</v>
      </c>
      <c r="X14" s="56">
        <v>662.76</v>
      </c>
      <c r="Y14" s="56">
        <v>1207.5400000000002</v>
      </c>
      <c r="Z14" s="56">
        <v>87.5</v>
      </c>
    </row>
    <row r="15" spans="1:26" x14ac:dyDescent="0.25">
      <c r="A15" t="s">
        <v>644</v>
      </c>
      <c r="B15" s="56">
        <v>303.31</v>
      </c>
      <c r="C15" s="56">
        <v>590.84</v>
      </c>
      <c r="D15" s="56">
        <v>420.98</v>
      </c>
      <c r="E15" s="56">
        <v>379.59999999999997</v>
      </c>
      <c r="F15" s="56">
        <v>165.86999999999998</v>
      </c>
      <c r="G15" s="56">
        <v>320.5</v>
      </c>
      <c r="H15" s="56">
        <v>73.850000000000009</v>
      </c>
      <c r="I15" s="56">
        <v>265.74</v>
      </c>
      <c r="J15" s="56">
        <v>137.5</v>
      </c>
      <c r="K15" s="56">
        <v>242.18</v>
      </c>
      <c r="L15" s="56">
        <v>873.29000000000008</v>
      </c>
      <c r="M15" s="56">
        <v>218.38000000000002</v>
      </c>
      <c r="N15" s="56">
        <v>96.300000000000011</v>
      </c>
      <c r="O15" s="56">
        <v>214.41</v>
      </c>
      <c r="P15" s="56">
        <v>124.78</v>
      </c>
      <c r="Q15" s="56">
        <v>376.68999999999994</v>
      </c>
      <c r="R15" s="56">
        <v>480.24</v>
      </c>
      <c r="S15" s="56">
        <v>130</v>
      </c>
      <c r="T15" s="56">
        <v>172.10000000000002</v>
      </c>
      <c r="U15" s="56">
        <v>282.27</v>
      </c>
      <c r="V15" s="56">
        <v>777.15000000000009</v>
      </c>
      <c r="W15" s="56">
        <v>193.20000000000002</v>
      </c>
      <c r="X15" s="56">
        <v>546.22</v>
      </c>
      <c r="Y15" s="56">
        <v>1226.2099999999998</v>
      </c>
      <c r="Z15" s="56">
        <v>125.8</v>
      </c>
    </row>
    <row r="17" spans="1:26" x14ac:dyDescent="0.25">
      <c r="A17" t="s">
        <v>647</v>
      </c>
      <c r="B17" s="52" t="s">
        <v>579</v>
      </c>
      <c r="C17" s="52" t="s">
        <v>580</v>
      </c>
      <c r="D17" s="52" t="s">
        <v>581</v>
      </c>
      <c r="E17" s="52" t="s">
        <v>582</v>
      </c>
      <c r="F17" s="52" t="s">
        <v>583</v>
      </c>
      <c r="G17" s="52" t="s">
        <v>588</v>
      </c>
      <c r="H17" s="52" t="s">
        <v>589</v>
      </c>
      <c r="I17" s="52" t="s">
        <v>590</v>
      </c>
      <c r="J17" s="52" t="s">
        <v>591</v>
      </c>
      <c r="K17" s="52" t="s">
        <v>592</v>
      </c>
      <c r="L17" s="52" t="s">
        <v>593</v>
      </c>
      <c r="M17" s="52" t="s">
        <v>594</v>
      </c>
      <c r="N17" s="52" t="s">
        <v>595</v>
      </c>
      <c r="O17" s="52" t="s">
        <v>596</v>
      </c>
      <c r="P17" s="52" t="s">
        <v>597</v>
      </c>
      <c r="Q17" s="52" t="s">
        <v>598</v>
      </c>
      <c r="R17" s="52" t="s">
        <v>599</v>
      </c>
      <c r="S17" s="52" t="s">
        <v>600</v>
      </c>
      <c r="T17" s="52" t="s">
        <v>601</v>
      </c>
      <c r="U17" s="52" t="s">
        <v>602</v>
      </c>
      <c r="V17" s="52" t="s">
        <v>603</v>
      </c>
      <c r="W17" s="52" t="s">
        <v>604</v>
      </c>
      <c r="X17" s="52" t="s">
        <v>605</v>
      </c>
      <c r="Y17" s="52" t="s">
        <v>606</v>
      </c>
      <c r="Z17" s="52" t="s">
        <v>607</v>
      </c>
    </row>
    <row r="18" spans="1:26" x14ac:dyDescent="0.25">
      <c r="A18" t="s">
        <v>646</v>
      </c>
      <c r="B18" s="56">
        <v>183.76740000000001</v>
      </c>
      <c r="C18" s="56">
        <v>236.69420000000002</v>
      </c>
      <c r="D18" s="56">
        <v>219.8655</v>
      </c>
      <c r="E18" s="56">
        <v>208.70970000000003</v>
      </c>
      <c r="F18" s="56">
        <v>87.988199999999992</v>
      </c>
      <c r="G18" s="56">
        <v>205.91649999999998</v>
      </c>
      <c r="H18" s="56">
        <v>31.0274</v>
      </c>
      <c r="I18" s="56">
        <v>146.15430000000001</v>
      </c>
      <c r="J18" s="56">
        <v>35.872699999999995</v>
      </c>
      <c r="K18" s="56">
        <v>62.913200000000003</v>
      </c>
      <c r="L18" s="56">
        <v>495.74210000000005</v>
      </c>
      <c r="M18" s="56">
        <v>165.29250000000002</v>
      </c>
      <c r="N18" s="56">
        <v>51.091399999999986</v>
      </c>
      <c r="O18" s="56">
        <v>119.7457</v>
      </c>
      <c r="P18" s="56">
        <v>119.70099999999998</v>
      </c>
      <c r="Q18" s="56">
        <v>113.30700000000002</v>
      </c>
      <c r="R18" s="56">
        <v>203.99</v>
      </c>
      <c r="S18" s="56">
        <v>109.69049999999999</v>
      </c>
      <c r="T18" s="56">
        <v>37.224499999999999</v>
      </c>
      <c r="U18" s="56">
        <v>289.17500000000001</v>
      </c>
      <c r="V18" s="56">
        <v>312.15100000000001</v>
      </c>
      <c r="W18" s="56">
        <v>128.26160000000002</v>
      </c>
      <c r="X18" s="56">
        <v>232.40760000000003</v>
      </c>
      <c r="Y18" s="56">
        <v>264.3784</v>
      </c>
      <c r="Z18" s="56">
        <v>16.853100000000001</v>
      </c>
    </row>
    <row r="19" spans="1:26" x14ac:dyDescent="0.25">
      <c r="A19" t="s">
        <v>644</v>
      </c>
      <c r="B19" s="56">
        <v>186.1695</v>
      </c>
      <c r="C19" s="56">
        <v>242.98920000000001</v>
      </c>
      <c r="D19" s="56">
        <v>266.53859999999997</v>
      </c>
      <c r="E19" s="56">
        <v>168.5789</v>
      </c>
      <c r="F19" s="56">
        <v>88.767000000000024</v>
      </c>
      <c r="G19" s="56">
        <v>232.19710000000003</v>
      </c>
      <c r="H19" s="56">
        <v>56.669200000000004</v>
      </c>
      <c r="I19" s="56">
        <v>251.5521</v>
      </c>
      <c r="J19" s="56">
        <v>68.807899999999989</v>
      </c>
      <c r="K19" s="56">
        <v>92.959900000000005</v>
      </c>
      <c r="L19" s="56">
        <v>512.87340000000006</v>
      </c>
      <c r="M19" s="56">
        <v>189.6585</v>
      </c>
      <c r="N19" s="56">
        <v>83.906599999999997</v>
      </c>
      <c r="O19" s="56">
        <v>170.09039999999999</v>
      </c>
      <c r="P19" s="56">
        <v>86.323599999999999</v>
      </c>
      <c r="Q19" s="56">
        <v>189.45159999999998</v>
      </c>
      <c r="R19" s="56">
        <v>230.75280000000001</v>
      </c>
      <c r="S19" s="56">
        <v>141.68039999999999</v>
      </c>
      <c r="T19" s="56">
        <v>162.57660000000004</v>
      </c>
      <c r="U19" s="56">
        <v>187.0557</v>
      </c>
      <c r="V19" s="56">
        <v>292.61559999999997</v>
      </c>
      <c r="W19" s="56">
        <v>153.08109999999996</v>
      </c>
      <c r="X19" s="56">
        <v>265.2842</v>
      </c>
      <c r="Y19" s="56">
        <v>258.76729999999998</v>
      </c>
      <c r="Z19" s="56">
        <v>9.0752000000000006</v>
      </c>
    </row>
    <row r="22" spans="1:26" x14ac:dyDescent="0.2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x14ac:dyDescent="0.25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x14ac:dyDescent="0.2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6" spans="1:26" x14ac:dyDescent="0.25">
      <c r="N26" t="s">
        <v>649</v>
      </c>
      <c r="R26" t="s">
        <v>648</v>
      </c>
    </row>
    <row r="27" spans="1:26" x14ac:dyDescent="0.25">
      <c r="B27" t="s">
        <v>567</v>
      </c>
      <c r="C27" t="s">
        <v>608</v>
      </c>
      <c r="D27" t="s">
        <v>609</v>
      </c>
      <c r="F27" t="s">
        <v>682</v>
      </c>
      <c r="G27" t="s">
        <v>643</v>
      </c>
      <c r="H27" t="s">
        <v>644</v>
      </c>
      <c r="J27" t="s">
        <v>613</v>
      </c>
      <c r="K27" t="s">
        <v>643</v>
      </c>
      <c r="L27" t="s">
        <v>644</v>
      </c>
      <c r="N27" t="s">
        <v>645</v>
      </c>
      <c r="O27" t="s">
        <v>646</v>
      </c>
      <c r="P27" t="s">
        <v>644</v>
      </c>
      <c r="R27" t="s">
        <v>647</v>
      </c>
      <c r="S27" t="s">
        <v>646</v>
      </c>
      <c r="T27" t="s">
        <v>644</v>
      </c>
    </row>
    <row r="28" spans="1:26" x14ac:dyDescent="0.25">
      <c r="A28" s="51" t="s">
        <v>618</v>
      </c>
      <c r="B28" s="52">
        <v>4</v>
      </c>
      <c r="C28" s="55">
        <v>807.03198888512179</v>
      </c>
      <c r="D28" s="55">
        <v>45.380511326394497</v>
      </c>
      <c r="F28" s="52">
        <v>4</v>
      </c>
      <c r="G28" s="56">
        <v>38.954000000000001</v>
      </c>
      <c r="H28" s="56">
        <v>38.552</v>
      </c>
      <c r="J28" s="52">
        <v>4</v>
      </c>
      <c r="K28" s="56">
        <v>579.49035855728744</v>
      </c>
      <c r="L28" s="56">
        <v>400</v>
      </c>
      <c r="N28" s="52">
        <v>4</v>
      </c>
      <c r="O28" s="56">
        <v>347.00000000000006</v>
      </c>
      <c r="P28" s="56">
        <v>379.59999999999997</v>
      </c>
      <c r="R28" s="52">
        <v>4</v>
      </c>
      <c r="S28" s="56">
        <v>208.70970000000003</v>
      </c>
      <c r="T28" s="56">
        <v>168.5789</v>
      </c>
    </row>
    <row r="29" spans="1:26" x14ac:dyDescent="0.25">
      <c r="A29" s="51" t="s">
        <v>619</v>
      </c>
      <c r="B29" s="52">
        <v>3</v>
      </c>
      <c r="C29" s="55">
        <v>465.98019713693373</v>
      </c>
      <c r="D29" s="55">
        <v>6.1458351743994539</v>
      </c>
      <c r="F29" s="52">
        <v>3</v>
      </c>
      <c r="G29" s="56">
        <v>17.942300000000003</v>
      </c>
      <c r="H29" s="56">
        <v>14.854000000000003</v>
      </c>
      <c r="J29" s="52">
        <v>3</v>
      </c>
      <c r="K29" s="56">
        <v>336.26561314488418</v>
      </c>
      <c r="L29" s="56">
        <v>19</v>
      </c>
      <c r="N29" s="52">
        <v>3</v>
      </c>
      <c r="O29" s="56">
        <v>855.82</v>
      </c>
      <c r="P29" s="56">
        <v>420.98</v>
      </c>
      <c r="R29" s="52">
        <v>3</v>
      </c>
      <c r="S29" s="56">
        <v>219.8655</v>
      </c>
      <c r="T29" s="56">
        <v>266.53859999999997</v>
      </c>
    </row>
    <row r="30" spans="1:26" x14ac:dyDescent="0.25">
      <c r="A30" s="51" t="s">
        <v>620</v>
      </c>
      <c r="B30" s="52">
        <v>26</v>
      </c>
      <c r="C30" s="55">
        <v>94.883505805515256</v>
      </c>
      <c r="D30" s="55">
        <v>19.988833279019747</v>
      </c>
      <c r="F30" s="52">
        <v>26</v>
      </c>
      <c r="G30" s="56">
        <v>21.393999999999998</v>
      </c>
      <c r="H30" s="56">
        <v>23.278999999999996</v>
      </c>
      <c r="J30" s="52">
        <v>26</v>
      </c>
      <c r="K30" s="56">
        <v>335.61085166801456</v>
      </c>
      <c r="L30" s="56">
        <v>136</v>
      </c>
      <c r="N30" s="52">
        <v>26</v>
      </c>
      <c r="O30" s="56">
        <v>464.53000000000003</v>
      </c>
      <c r="P30" s="56">
        <v>193.20000000000002</v>
      </c>
      <c r="R30" s="52">
        <v>26</v>
      </c>
      <c r="S30" s="56">
        <v>128.26160000000002</v>
      </c>
      <c r="T30" s="56">
        <v>153.08109999999996</v>
      </c>
    </row>
    <row r="31" spans="1:26" x14ac:dyDescent="0.25">
      <c r="A31" s="51" t="s">
        <v>621</v>
      </c>
      <c r="B31" s="52">
        <v>27</v>
      </c>
      <c r="C31" s="55">
        <v>400.11954999999995</v>
      </c>
      <c r="D31" s="55">
        <v>13.8459</v>
      </c>
      <c r="F31" s="52">
        <v>27</v>
      </c>
      <c r="G31" s="56">
        <v>6.9440000000000008</v>
      </c>
      <c r="H31" s="56">
        <v>5.7119999999999997</v>
      </c>
      <c r="J31" s="52">
        <v>27</v>
      </c>
      <c r="K31" s="56">
        <v>1292.613486966221</v>
      </c>
      <c r="L31" s="56">
        <v>232</v>
      </c>
      <c r="N31" s="52">
        <v>27</v>
      </c>
      <c r="O31" s="56">
        <v>662.76</v>
      </c>
      <c r="P31" s="56">
        <v>546.22</v>
      </c>
      <c r="R31" s="52">
        <v>27</v>
      </c>
      <c r="S31" s="56">
        <v>232.40760000000003</v>
      </c>
      <c r="T31" s="56">
        <v>265.2842</v>
      </c>
    </row>
    <row r="32" spans="1:26" x14ac:dyDescent="0.25">
      <c r="A32" s="51" t="s">
        <v>622</v>
      </c>
      <c r="B32" s="52">
        <v>21</v>
      </c>
      <c r="C32" s="55">
        <v>119.20000000000002</v>
      </c>
      <c r="D32" s="55">
        <v>48.9</v>
      </c>
      <c r="F32" s="52">
        <v>21</v>
      </c>
      <c r="G32" s="56">
        <v>34.270999999999994</v>
      </c>
      <c r="H32" s="56">
        <v>32.156999999999996</v>
      </c>
      <c r="J32" s="52">
        <v>21</v>
      </c>
      <c r="K32" s="56">
        <v>724.16898895831935</v>
      </c>
      <c r="L32" s="56">
        <v>423.74374999999998</v>
      </c>
      <c r="N32" s="52">
        <v>21</v>
      </c>
      <c r="O32" s="56">
        <v>733.95</v>
      </c>
      <c r="P32" s="56">
        <v>480.24</v>
      </c>
      <c r="R32" s="52">
        <v>21</v>
      </c>
      <c r="S32" s="56">
        <v>203.99</v>
      </c>
      <c r="T32" s="56">
        <v>230.75280000000001</v>
      </c>
    </row>
    <row r="33" spans="1:20" x14ac:dyDescent="0.25">
      <c r="A33" s="51" t="s">
        <v>623</v>
      </c>
      <c r="B33" s="52">
        <v>22</v>
      </c>
      <c r="C33" s="55">
        <v>135.97055976675057</v>
      </c>
      <c r="D33" s="55">
        <v>0.6869005938150694</v>
      </c>
      <c r="F33" s="52">
        <v>22</v>
      </c>
      <c r="G33" s="56">
        <v>1101.7350000000001</v>
      </c>
      <c r="H33" s="56">
        <v>1094.8499999999999</v>
      </c>
      <c r="J33" s="52">
        <v>22</v>
      </c>
      <c r="K33" s="56">
        <v>524.44910000000004</v>
      </c>
      <c r="L33" s="56">
        <v>0</v>
      </c>
      <c r="N33" s="52">
        <v>22</v>
      </c>
      <c r="O33" s="56">
        <v>680.6</v>
      </c>
      <c r="P33" s="56">
        <v>130</v>
      </c>
      <c r="R33" s="52">
        <v>22</v>
      </c>
      <c r="S33" s="56">
        <v>109.69049999999999</v>
      </c>
      <c r="T33" s="56">
        <v>141.68039999999999</v>
      </c>
    </row>
    <row r="34" spans="1:20" x14ac:dyDescent="0.25">
      <c r="A34" s="51" t="s">
        <v>624</v>
      </c>
      <c r="B34" s="52">
        <v>1</v>
      </c>
      <c r="C34" s="55">
        <v>79.000634547181662</v>
      </c>
      <c r="D34" s="55">
        <v>0.19885542527866801</v>
      </c>
      <c r="F34" s="52">
        <v>1</v>
      </c>
      <c r="G34" s="56">
        <v>56.267000000000003</v>
      </c>
      <c r="H34" s="56">
        <v>55.166699999999992</v>
      </c>
      <c r="J34" s="52">
        <v>1</v>
      </c>
      <c r="K34" s="56">
        <v>0</v>
      </c>
      <c r="L34" s="56">
        <v>13</v>
      </c>
      <c r="N34" s="52">
        <v>1</v>
      </c>
      <c r="O34" s="56">
        <v>713.86</v>
      </c>
      <c r="P34" s="56">
        <v>303.31</v>
      </c>
      <c r="R34" s="52">
        <v>1</v>
      </c>
      <c r="S34" s="56">
        <v>183.76740000000001</v>
      </c>
      <c r="T34" s="56">
        <v>186.1695</v>
      </c>
    </row>
    <row r="35" spans="1:20" x14ac:dyDescent="0.25">
      <c r="A35" s="51" t="s">
        <v>625</v>
      </c>
      <c r="B35" s="52">
        <v>10</v>
      </c>
      <c r="C35" s="55">
        <v>1.1463481633100419</v>
      </c>
      <c r="D35" s="55">
        <v>0</v>
      </c>
      <c r="F35" s="52">
        <v>10</v>
      </c>
      <c r="G35" s="56">
        <v>77.753999999999991</v>
      </c>
      <c r="H35" s="56">
        <v>76.19</v>
      </c>
      <c r="J35" s="52">
        <v>10</v>
      </c>
      <c r="K35" s="56">
        <v>382.01496606743012</v>
      </c>
      <c r="L35" s="56">
        <v>371.19519082591762</v>
      </c>
      <c r="N35" s="52">
        <v>10</v>
      </c>
      <c r="O35" s="56">
        <v>1255.5999999999999</v>
      </c>
      <c r="P35" s="56">
        <v>320.5</v>
      </c>
      <c r="R35" s="52">
        <v>10</v>
      </c>
      <c r="S35" s="56">
        <v>205.91649999999998</v>
      </c>
      <c r="T35" s="56">
        <v>232.19710000000003</v>
      </c>
    </row>
    <row r="36" spans="1:20" x14ac:dyDescent="0.25">
      <c r="A36" s="51" t="s">
        <v>626</v>
      </c>
      <c r="B36" s="52">
        <v>2</v>
      </c>
      <c r="C36" s="55">
        <v>81.083410531114851</v>
      </c>
      <c r="D36" s="55">
        <v>0</v>
      </c>
      <c r="F36" s="52">
        <v>2</v>
      </c>
      <c r="G36" s="56">
        <v>46.319999999999993</v>
      </c>
      <c r="H36" s="56">
        <v>6.3120000000000003</v>
      </c>
      <c r="J36" s="52">
        <v>2</v>
      </c>
      <c r="K36" s="56">
        <v>947.80062971755956</v>
      </c>
      <c r="L36" s="56">
        <v>3332</v>
      </c>
      <c r="N36" s="52">
        <v>2</v>
      </c>
      <c r="O36" s="56">
        <v>709.21999999999991</v>
      </c>
      <c r="P36" s="56">
        <v>590.84</v>
      </c>
      <c r="R36" s="52">
        <v>2</v>
      </c>
      <c r="S36" s="56">
        <v>236.69420000000002</v>
      </c>
      <c r="T36" s="56">
        <v>242.98920000000001</v>
      </c>
    </row>
    <row r="37" spans="1:20" x14ac:dyDescent="0.25">
      <c r="A37" s="51" t="s">
        <v>627</v>
      </c>
      <c r="B37" s="52">
        <v>17</v>
      </c>
      <c r="C37" s="55">
        <v>17.600000000000001</v>
      </c>
      <c r="D37" s="55">
        <v>27.730486300875853</v>
      </c>
      <c r="F37" s="52">
        <v>17</v>
      </c>
      <c r="G37" s="56">
        <v>34.42</v>
      </c>
      <c r="H37" s="56">
        <v>34.515999999999998</v>
      </c>
      <c r="J37" s="52">
        <v>17</v>
      </c>
      <c r="K37" s="56">
        <v>241.37634321489321</v>
      </c>
      <c r="L37" s="56">
        <v>223.05201642968302</v>
      </c>
      <c r="N37" s="52">
        <v>17</v>
      </c>
      <c r="O37" s="56">
        <v>514.29999999999995</v>
      </c>
      <c r="P37" s="56">
        <v>96.300000000000011</v>
      </c>
      <c r="R37" s="52">
        <v>17</v>
      </c>
      <c r="S37" s="56">
        <v>51.091399999999986</v>
      </c>
      <c r="T37" s="56">
        <v>83.906599999999997</v>
      </c>
    </row>
    <row r="38" spans="1:20" x14ac:dyDescent="0.25">
      <c r="A38" s="51" t="s">
        <v>628</v>
      </c>
      <c r="B38" s="52">
        <v>20</v>
      </c>
      <c r="C38" s="55">
        <v>0</v>
      </c>
      <c r="D38" s="55">
        <v>0</v>
      </c>
      <c r="F38" s="52">
        <v>20</v>
      </c>
      <c r="G38" s="56">
        <v>1.9836999999999998</v>
      </c>
      <c r="H38" s="56">
        <v>2.3410000000000002</v>
      </c>
      <c r="J38" s="52">
        <v>20</v>
      </c>
      <c r="K38" s="56">
        <v>18</v>
      </c>
      <c r="L38" s="56">
        <v>236</v>
      </c>
      <c r="N38" s="52">
        <v>20</v>
      </c>
      <c r="O38" s="56">
        <v>2230.77</v>
      </c>
      <c r="P38" s="56">
        <v>376.68999999999994</v>
      </c>
      <c r="R38" s="52">
        <v>20</v>
      </c>
      <c r="S38" s="56">
        <v>113.30700000000002</v>
      </c>
      <c r="T38" s="56">
        <v>189.45159999999998</v>
      </c>
    </row>
    <row r="39" spans="1:20" x14ac:dyDescent="0.25">
      <c r="A39" s="51" t="s">
        <v>629</v>
      </c>
      <c r="B39" s="52">
        <v>19</v>
      </c>
      <c r="C39" s="55">
        <v>0</v>
      </c>
      <c r="D39" s="55">
        <v>0</v>
      </c>
      <c r="F39" s="52">
        <v>19</v>
      </c>
      <c r="G39" s="56">
        <v>18.805000000000003</v>
      </c>
      <c r="H39" s="56">
        <v>19.451000000000001</v>
      </c>
      <c r="J39" s="52">
        <v>19</v>
      </c>
      <c r="K39" s="56">
        <v>8.8000000000000007</v>
      </c>
      <c r="L39" s="56">
        <v>0</v>
      </c>
      <c r="N39" s="52">
        <v>19</v>
      </c>
      <c r="O39" s="56">
        <v>900.9799999999999</v>
      </c>
      <c r="P39" s="56">
        <v>124.78</v>
      </c>
      <c r="R39" s="52">
        <v>19</v>
      </c>
      <c r="S39" s="56">
        <v>119.70099999999998</v>
      </c>
      <c r="T39" s="56">
        <v>86.323599999999999</v>
      </c>
    </row>
    <row r="40" spans="1:20" x14ac:dyDescent="0.25">
      <c r="A40" s="51" t="s">
        <v>630</v>
      </c>
      <c r="B40" s="52">
        <v>18</v>
      </c>
      <c r="C40" s="55">
        <v>120.1365209289426</v>
      </c>
      <c r="D40" s="55">
        <v>0</v>
      </c>
      <c r="F40" s="52">
        <v>18</v>
      </c>
      <c r="G40" s="56">
        <v>44.610999999999997</v>
      </c>
      <c r="H40" s="56">
        <v>24.761999999999997</v>
      </c>
      <c r="J40" s="52">
        <v>18</v>
      </c>
      <c r="K40" s="56">
        <v>100.88811403540863</v>
      </c>
      <c r="L40" s="56">
        <v>740</v>
      </c>
      <c r="N40" s="52">
        <v>18</v>
      </c>
      <c r="O40" s="56">
        <v>1597.39</v>
      </c>
      <c r="P40" s="56">
        <v>214.41</v>
      </c>
      <c r="R40" s="52">
        <v>18</v>
      </c>
      <c r="S40" s="56">
        <v>119.7457</v>
      </c>
      <c r="T40" s="56">
        <v>170.09039999999999</v>
      </c>
    </row>
    <row r="41" spans="1:20" x14ac:dyDescent="0.25">
      <c r="A41" s="51" t="s">
        <v>631</v>
      </c>
      <c r="B41" s="52">
        <v>28</v>
      </c>
      <c r="C41" s="55">
        <v>42.6</v>
      </c>
      <c r="D41" s="55">
        <v>0</v>
      </c>
      <c r="F41" s="52">
        <v>28</v>
      </c>
      <c r="G41" s="56">
        <v>9.2579999999999991</v>
      </c>
      <c r="H41" s="56">
        <v>9.6270000000000007</v>
      </c>
      <c r="J41" s="52">
        <v>28</v>
      </c>
      <c r="K41" s="56">
        <v>180.53354999999999</v>
      </c>
      <c r="L41" s="56">
        <v>0</v>
      </c>
      <c r="N41" s="52">
        <v>28</v>
      </c>
      <c r="O41" s="56">
        <v>1207.5400000000002</v>
      </c>
      <c r="P41" s="56">
        <v>1226.2099999999998</v>
      </c>
      <c r="R41" s="52">
        <v>28</v>
      </c>
      <c r="S41" s="56">
        <v>264.3784</v>
      </c>
      <c r="T41" s="56">
        <v>258.76729999999998</v>
      </c>
    </row>
    <row r="42" spans="1:20" x14ac:dyDescent="0.25">
      <c r="A42" s="51" t="s">
        <v>632</v>
      </c>
      <c r="B42" s="52">
        <v>25</v>
      </c>
      <c r="C42" s="55">
        <v>0.131490603110024</v>
      </c>
      <c r="D42" s="55">
        <v>0</v>
      </c>
      <c r="F42" s="52">
        <v>25</v>
      </c>
      <c r="G42" s="56">
        <v>17.581999999999997</v>
      </c>
      <c r="H42" s="56">
        <v>16.131999999999998</v>
      </c>
      <c r="J42" s="52">
        <v>25</v>
      </c>
      <c r="K42" s="56">
        <v>0</v>
      </c>
      <c r="L42" s="56">
        <v>42</v>
      </c>
      <c r="N42" s="52">
        <v>25</v>
      </c>
      <c r="O42" s="56">
        <v>1512.5</v>
      </c>
      <c r="P42" s="56">
        <v>777.15000000000009</v>
      </c>
      <c r="R42" s="52">
        <v>25</v>
      </c>
      <c r="S42" s="56">
        <v>312.15100000000001</v>
      </c>
      <c r="T42" s="56">
        <v>292.61559999999997</v>
      </c>
    </row>
    <row r="43" spans="1:20" x14ac:dyDescent="0.25">
      <c r="A43" s="51" t="s">
        <v>633</v>
      </c>
      <c r="B43" s="52">
        <v>24</v>
      </c>
      <c r="C43" s="55">
        <v>0</v>
      </c>
      <c r="D43" s="55">
        <v>0</v>
      </c>
      <c r="F43" s="52">
        <v>24</v>
      </c>
      <c r="G43" s="56">
        <v>92.995999999999995</v>
      </c>
      <c r="H43" s="56">
        <v>85.86699999999999</v>
      </c>
      <c r="J43" s="52">
        <v>24</v>
      </c>
      <c r="K43" s="56">
        <v>448.75115</v>
      </c>
      <c r="L43" s="56">
        <v>924.50565000000006</v>
      </c>
      <c r="N43" s="52">
        <v>24</v>
      </c>
      <c r="O43" s="56">
        <v>3760.9100000000003</v>
      </c>
      <c r="P43" s="56">
        <v>282.27</v>
      </c>
      <c r="R43" s="52">
        <v>24</v>
      </c>
      <c r="S43" s="56">
        <v>289.17500000000001</v>
      </c>
      <c r="T43" s="56">
        <v>187.0557</v>
      </c>
    </row>
    <row r="44" spans="1:20" x14ac:dyDescent="0.25">
      <c r="A44" s="51" t="s">
        <v>634</v>
      </c>
      <c r="B44" s="52">
        <v>11</v>
      </c>
      <c r="C44" s="55">
        <v>0</v>
      </c>
      <c r="D44" s="55">
        <v>0</v>
      </c>
      <c r="F44" s="52">
        <v>11</v>
      </c>
      <c r="G44" s="56">
        <v>1.5009999999999999</v>
      </c>
      <c r="H44" s="56">
        <v>2.7030000000000003</v>
      </c>
      <c r="J44" s="52">
        <v>11</v>
      </c>
      <c r="K44" s="56">
        <v>0</v>
      </c>
      <c r="L44" s="56">
        <v>0</v>
      </c>
      <c r="N44" s="52">
        <v>11</v>
      </c>
      <c r="O44" s="56">
        <v>704.21999999999991</v>
      </c>
      <c r="P44" s="56">
        <v>73.850000000000009</v>
      </c>
      <c r="R44" s="52">
        <v>11</v>
      </c>
      <c r="S44" s="56">
        <v>31.0274</v>
      </c>
      <c r="T44" s="56">
        <v>56.669200000000004</v>
      </c>
    </row>
    <row r="45" spans="1:20" x14ac:dyDescent="0.25">
      <c r="A45" s="51" t="s">
        <v>635</v>
      </c>
      <c r="B45" s="52">
        <v>23</v>
      </c>
      <c r="C45" s="55">
        <v>0</v>
      </c>
      <c r="D45" s="55">
        <v>26.5</v>
      </c>
      <c r="F45" s="52">
        <v>23</v>
      </c>
      <c r="G45" s="56">
        <v>138.26999999999998</v>
      </c>
      <c r="H45" s="56">
        <v>151.78699999999998</v>
      </c>
      <c r="J45" s="52">
        <v>23</v>
      </c>
      <c r="K45" s="56">
        <v>0</v>
      </c>
      <c r="L45" s="56">
        <v>271.89342125974099</v>
      </c>
      <c r="N45" s="52">
        <v>23</v>
      </c>
      <c r="O45" s="56">
        <v>248.50000000000003</v>
      </c>
      <c r="P45" s="56">
        <v>172.10000000000002</v>
      </c>
      <c r="R45" s="52">
        <v>23</v>
      </c>
      <c r="S45" s="56">
        <v>37.224499999999999</v>
      </c>
      <c r="T45" s="56">
        <v>162.57660000000004</v>
      </c>
    </row>
    <row r="46" spans="1:20" x14ac:dyDescent="0.25">
      <c r="A46" s="51" t="s">
        <v>636</v>
      </c>
      <c r="B46" s="52">
        <v>16</v>
      </c>
      <c r="C46" s="55">
        <v>0.108187410539588</v>
      </c>
      <c r="D46" s="55">
        <v>0</v>
      </c>
      <c r="F46" s="52">
        <v>16</v>
      </c>
      <c r="G46" s="56">
        <v>30.494</v>
      </c>
      <c r="H46" s="56">
        <v>33.583000000000006</v>
      </c>
      <c r="J46" s="52">
        <v>16</v>
      </c>
      <c r="K46" s="56">
        <v>319.48315470214874</v>
      </c>
      <c r="L46" s="56">
        <v>236.9029236720736</v>
      </c>
      <c r="N46" s="52">
        <v>16</v>
      </c>
      <c r="O46" s="56">
        <v>1069.3700000000001</v>
      </c>
      <c r="P46" s="56">
        <v>218.38000000000002</v>
      </c>
      <c r="R46" s="52">
        <v>16</v>
      </c>
      <c r="S46" s="56">
        <v>165.29250000000002</v>
      </c>
      <c r="T46" s="56">
        <v>189.6585</v>
      </c>
    </row>
    <row r="47" spans="1:20" x14ac:dyDescent="0.25">
      <c r="A47" s="51" t="s">
        <v>637</v>
      </c>
      <c r="B47" s="52">
        <v>12</v>
      </c>
      <c r="C47" s="55">
        <v>0</v>
      </c>
      <c r="D47" s="55">
        <v>0</v>
      </c>
      <c r="F47" s="52">
        <v>12</v>
      </c>
      <c r="G47" s="56">
        <v>41.394999999999996</v>
      </c>
      <c r="H47" s="56">
        <v>44.727000000000004</v>
      </c>
      <c r="J47" s="52">
        <v>12</v>
      </c>
      <c r="K47" s="56">
        <v>28.525677951235295</v>
      </c>
      <c r="L47" s="56">
        <v>250</v>
      </c>
      <c r="N47" s="52">
        <v>12</v>
      </c>
      <c r="O47" s="56">
        <v>1497.71</v>
      </c>
      <c r="P47" s="56">
        <v>265.74</v>
      </c>
      <c r="R47" s="52">
        <v>12</v>
      </c>
      <c r="S47" s="56">
        <v>146.15430000000001</v>
      </c>
      <c r="T47" s="56">
        <v>251.5521</v>
      </c>
    </row>
    <row r="48" spans="1:20" x14ac:dyDescent="0.25">
      <c r="A48" s="51" t="s">
        <v>638</v>
      </c>
      <c r="B48" s="52">
        <v>15</v>
      </c>
      <c r="C48" s="55">
        <v>0</v>
      </c>
      <c r="D48" s="55">
        <v>0</v>
      </c>
      <c r="F48" s="52">
        <v>15</v>
      </c>
      <c r="G48" s="56">
        <v>1.494</v>
      </c>
      <c r="H48" s="56">
        <v>1.6133999999999999</v>
      </c>
      <c r="J48" s="52">
        <v>15</v>
      </c>
      <c r="K48" s="56">
        <v>0</v>
      </c>
      <c r="L48" s="56">
        <v>110</v>
      </c>
      <c r="N48" s="52">
        <v>15</v>
      </c>
      <c r="O48" s="56">
        <v>1260.8300000000002</v>
      </c>
      <c r="P48" s="56">
        <v>873.29000000000008</v>
      </c>
      <c r="R48" s="52">
        <v>15</v>
      </c>
      <c r="S48" s="56">
        <v>495.74210000000005</v>
      </c>
      <c r="T48" s="56">
        <v>512.87340000000006</v>
      </c>
    </row>
    <row r="49" spans="1:20" x14ac:dyDescent="0.25">
      <c r="A49" s="51" t="s">
        <v>639</v>
      </c>
      <c r="B49" s="52">
        <v>14</v>
      </c>
      <c r="C49" s="55">
        <v>0</v>
      </c>
      <c r="D49" s="55">
        <v>91.715872607581389</v>
      </c>
      <c r="F49" s="52">
        <v>14</v>
      </c>
      <c r="G49" s="56">
        <v>2.6890000000000005</v>
      </c>
      <c r="H49" s="56">
        <v>2.7670000000000003</v>
      </c>
      <c r="J49" s="52">
        <v>14</v>
      </c>
      <c r="K49" s="56">
        <v>0</v>
      </c>
      <c r="L49" s="56">
        <v>130</v>
      </c>
      <c r="N49" s="52">
        <v>14</v>
      </c>
      <c r="O49" s="56">
        <v>220.17000000000002</v>
      </c>
      <c r="P49" s="56">
        <v>242.18</v>
      </c>
      <c r="R49" s="52">
        <v>14</v>
      </c>
      <c r="S49" s="56">
        <v>62.913200000000003</v>
      </c>
      <c r="T49" s="56">
        <v>92.959900000000005</v>
      </c>
    </row>
    <row r="50" spans="1:20" x14ac:dyDescent="0.25">
      <c r="A50" s="51" t="s">
        <v>640</v>
      </c>
      <c r="B50" s="52">
        <v>5</v>
      </c>
      <c r="C50" s="55">
        <v>27.411499999999997</v>
      </c>
      <c r="D50" s="55">
        <v>17.2</v>
      </c>
      <c r="F50" s="52">
        <v>5</v>
      </c>
      <c r="G50" s="56">
        <v>0.12</v>
      </c>
      <c r="H50" s="56">
        <v>0.15</v>
      </c>
      <c r="J50" s="52">
        <v>5</v>
      </c>
      <c r="K50" s="56">
        <v>0</v>
      </c>
      <c r="L50" s="56">
        <v>0</v>
      </c>
      <c r="N50" s="52">
        <v>5</v>
      </c>
      <c r="O50" s="56">
        <v>157.80999999999997</v>
      </c>
      <c r="P50" s="56">
        <v>165.86999999999998</v>
      </c>
      <c r="R50" s="52">
        <v>5</v>
      </c>
      <c r="S50" s="56">
        <v>87.988199999999992</v>
      </c>
      <c r="T50" s="56">
        <v>88.767000000000024</v>
      </c>
    </row>
    <row r="51" spans="1:20" x14ac:dyDescent="0.25">
      <c r="A51" s="51" t="s">
        <v>641</v>
      </c>
      <c r="B51" s="52">
        <v>13</v>
      </c>
      <c r="C51" s="55">
        <v>0</v>
      </c>
      <c r="D51" s="55">
        <v>2.2000000000000002</v>
      </c>
      <c r="F51" s="52">
        <v>13</v>
      </c>
      <c r="G51" s="56">
        <v>3.2519999999999998</v>
      </c>
      <c r="H51" s="56">
        <v>2.9069000000000003</v>
      </c>
      <c r="J51" s="52">
        <v>13</v>
      </c>
      <c r="K51" s="56">
        <v>0</v>
      </c>
      <c r="L51" s="56">
        <v>0</v>
      </c>
      <c r="N51" s="52">
        <v>13</v>
      </c>
      <c r="O51" s="56">
        <v>103.7</v>
      </c>
      <c r="P51" s="56">
        <v>137.5</v>
      </c>
      <c r="R51" s="52">
        <v>13</v>
      </c>
      <c r="S51" s="56">
        <v>35.872699999999995</v>
      </c>
      <c r="T51" s="56">
        <v>68.807899999999989</v>
      </c>
    </row>
    <row r="52" spans="1:20" x14ac:dyDescent="0.25">
      <c r="A52" s="51" t="s">
        <v>642</v>
      </c>
      <c r="B52" s="52">
        <v>29</v>
      </c>
      <c r="C52" s="55">
        <v>29.704650000000001</v>
      </c>
      <c r="D52" s="55">
        <v>0</v>
      </c>
      <c r="F52" s="52">
        <v>29</v>
      </c>
      <c r="G52" s="56">
        <v>1.4216000000000002</v>
      </c>
      <c r="H52" s="56">
        <v>1.3722000000000001</v>
      </c>
      <c r="J52" s="52">
        <v>29</v>
      </c>
      <c r="K52" s="56">
        <v>0</v>
      </c>
      <c r="L52" s="56">
        <v>580</v>
      </c>
      <c r="N52" s="52">
        <v>29</v>
      </c>
      <c r="O52" s="56">
        <v>87.5</v>
      </c>
      <c r="P52" s="56">
        <v>125.8</v>
      </c>
      <c r="R52" s="52">
        <v>29</v>
      </c>
      <c r="S52" s="56">
        <v>16.853100000000001</v>
      </c>
      <c r="T52" s="56">
        <v>9.0752000000000006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workbookViewId="0">
      <selection activeCell="M72" sqref="M72"/>
    </sheetView>
  </sheetViews>
  <sheetFormatPr defaultRowHeight="15" x14ac:dyDescent="0.25"/>
  <cols>
    <col min="3" max="4" width="9.5703125" bestFit="1" customWidth="1"/>
  </cols>
  <sheetData>
    <row r="1" spans="1:20" x14ac:dyDescent="0.25">
      <c r="B1" t="s">
        <v>567</v>
      </c>
      <c r="C1" t="s">
        <v>643</v>
      </c>
      <c r="D1" t="s">
        <v>644</v>
      </c>
      <c r="F1" t="s">
        <v>682</v>
      </c>
      <c r="G1" t="s">
        <v>643</v>
      </c>
      <c r="H1" t="s">
        <v>644</v>
      </c>
      <c r="J1" t="s">
        <v>613</v>
      </c>
      <c r="K1" t="s">
        <v>643</v>
      </c>
      <c r="L1" t="s">
        <v>644</v>
      </c>
      <c r="N1" t="s">
        <v>645</v>
      </c>
      <c r="O1" t="s">
        <v>646</v>
      </c>
      <c r="P1" t="s">
        <v>644</v>
      </c>
      <c r="R1" t="s">
        <v>647</v>
      </c>
      <c r="S1" t="s">
        <v>646</v>
      </c>
      <c r="T1" t="s">
        <v>644</v>
      </c>
    </row>
    <row r="2" spans="1:20" x14ac:dyDescent="0.25">
      <c r="A2" s="51" t="s">
        <v>618</v>
      </c>
      <c r="B2" s="52">
        <v>4</v>
      </c>
      <c r="C2" s="55">
        <v>807.03198888512179</v>
      </c>
      <c r="D2" s="55">
        <v>45.380511326394497</v>
      </c>
      <c r="F2" s="52">
        <v>4</v>
      </c>
      <c r="G2" s="56">
        <v>38.954000000000001</v>
      </c>
      <c r="H2" s="56">
        <v>38.552</v>
      </c>
      <c r="J2" s="52">
        <v>4</v>
      </c>
      <c r="K2" s="56">
        <v>579.49035855728744</v>
      </c>
      <c r="L2" s="56">
        <v>400</v>
      </c>
      <c r="N2" s="52">
        <v>4</v>
      </c>
      <c r="O2" s="56">
        <v>347.00000000000006</v>
      </c>
      <c r="P2" s="56">
        <v>379.59999999999997</v>
      </c>
      <c r="R2" s="52">
        <v>4</v>
      </c>
      <c r="S2" s="56">
        <v>208.70970000000003</v>
      </c>
      <c r="T2" s="56">
        <v>168.5789</v>
      </c>
    </row>
    <row r="3" spans="1:20" x14ac:dyDescent="0.25">
      <c r="A3" s="51" t="s">
        <v>619</v>
      </c>
      <c r="B3" s="52">
        <v>3</v>
      </c>
      <c r="C3" s="55">
        <v>465.98019713693373</v>
      </c>
      <c r="D3" s="55">
        <v>6.1458351743994539</v>
      </c>
      <c r="F3" s="52">
        <v>3</v>
      </c>
      <c r="G3" s="56">
        <v>17.942300000000003</v>
      </c>
      <c r="H3" s="56">
        <v>14.854000000000003</v>
      </c>
      <c r="J3" s="52">
        <v>3</v>
      </c>
      <c r="K3" s="56">
        <v>336.26561314488418</v>
      </c>
      <c r="L3" s="56">
        <v>19</v>
      </c>
      <c r="N3" s="52">
        <v>3</v>
      </c>
      <c r="O3" s="56">
        <v>855.82</v>
      </c>
      <c r="P3" s="56">
        <v>420.98</v>
      </c>
      <c r="R3" s="52">
        <v>3</v>
      </c>
      <c r="S3" s="56">
        <v>219.8655</v>
      </c>
      <c r="T3" s="56">
        <v>266.53859999999997</v>
      </c>
    </row>
    <row r="4" spans="1:20" x14ac:dyDescent="0.25">
      <c r="A4" s="51" t="s">
        <v>620</v>
      </c>
      <c r="B4" s="52">
        <v>26</v>
      </c>
      <c r="C4" s="55">
        <v>94.883505805515256</v>
      </c>
      <c r="D4" s="55">
        <v>19.988833279019747</v>
      </c>
      <c r="F4" s="52">
        <v>26</v>
      </c>
      <c r="G4" s="56">
        <v>21.393999999999998</v>
      </c>
      <c r="H4" s="56">
        <v>23.278999999999996</v>
      </c>
      <c r="J4" s="52">
        <v>26</v>
      </c>
      <c r="K4" s="56">
        <v>335.61085166801456</v>
      </c>
      <c r="L4" s="56">
        <v>136</v>
      </c>
      <c r="N4" s="52">
        <v>26</v>
      </c>
      <c r="O4" s="56">
        <v>464.53000000000003</v>
      </c>
      <c r="P4" s="56">
        <v>193.20000000000002</v>
      </c>
      <c r="R4" s="52">
        <v>26</v>
      </c>
      <c r="S4" s="56">
        <v>128.26160000000002</v>
      </c>
      <c r="T4" s="56">
        <v>153.08109999999996</v>
      </c>
    </row>
    <row r="5" spans="1:20" x14ac:dyDescent="0.25">
      <c r="A5" s="51" t="s">
        <v>621</v>
      </c>
      <c r="B5" s="52">
        <v>27</v>
      </c>
      <c r="C5" s="55">
        <v>400.11954999999995</v>
      </c>
      <c r="D5" s="55">
        <v>13.8459</v>
      </c>
      <c r="F5" s="52">
        <v>27</v>
      </c>
      <c r="G5" s="56">
        <v>6.9440000000000008</v>
      </c>
      <c r="H5" s="56">
        <v>5.7119999999999997</v>
      </c>
      <c r="J5" s="52">
        <v>27</v>
      </c>
      <c r="K5" s="56">
        <v>1292.613486966221</v>
      </c>
      <c r="L5" s="56">
        <v>232</v>
      </c>
      <c r="N5" s="52">
        <v>27</v>
      </c>
      <c r="O5" s="56">
        <v>662.76</v>
      </c>
      <c r="P5" s="56">
        <v>546.22</v>
      </c>
      <c r="R5" s="52">
        <v>27</v>
      </c>
      <c r="S5" s="56">
        <v>232.40760000000003</v>
      </c>
      <c r="T5" s="56">
        <v>265.2842</v>
      </c>
    </row>
    <row r="6" spans="1:20" x14ac:dyDescent="0.25">
      <c r="A6" s="51" t="s">
        <v>622</v>
      </c>
      <c r="B6" s="52">
        <v>21</v>
      </c>
      <c r="C6" s="55">
        <v>119.20000000000002</v>
      </c>
      <c r="D6" s="55">
        <v>48.9</v>
      </c>
      <c r="F6" s="52">
        <v>21</v>
      </c>
      <c r="G6" s="56">
        <v>34.270999999999994</v>
      </c>
      <c r="H6" s="56">
        <v>32.156999999999996</v>
      </c>
      <c r="J6" s="52">
        <v>21</v>
      </c>
      <c r="K6" s="56">
        <v>724.16898895831935</v>
      </c>
      <c r="L6" s="56">
        <v>423.74374999999998</v>
      </c>
      <c r="N6" s="52">
        <v>21</v>
      </c>
      <c r="O6" s="56">
        <v>733.95</v>
      </c>
      <c r="P6" s="56">
        <v>480.24</v>
      </c>
      <c r="R6" s="52">
        <v>21</v>
      </c>
      <c r="S6" s="56">
        <v>203.99</v>
      </c>
      <c r="T6" s="56">
        <v>230.75280000000001</v>
      </c>
    </row>
    <row r="7" spans="1:20" x14ac:dyDescent="0.25">
      <c r="A7" s="51" t="s">
        <v>623</v>
      </c>
      <c r="B7" s="52">
        <v>22</v>
      </c>
      <c r="C7" s="55">
        <v>135.97055976675057</v>
      </c>
      <c r="D7" s="55">
        <v>0.6869005938150694</v>
      </c>
      <c r="F7" s="52">
        <v>22</v>
      </c>
      <c r="G7" s="56">
        <v>1101.7350000000001</v>
      </c>
      <c r="H7" s="56">
        <v>1094.8499999999999</v>
      </c>
      <c r="J7" s="52">
        <v>22</v>
      </c>
      <c r="K7" s="56">
        <v>524.44910000000004</v>
      </c>
      <c r="L7" s="56">
        <v>0</v>
      </c>
      <c r="N7" s="52">
        <v>22</v>
      </c>
      <c r="O7" s="56">
        <v>680.6</v>
      </c>
      <c r="P7" s="56">
        <v>130</v>
      </c>
      <c r="R7" s="52">
        <v>22</v>
      </c>
      <c r="S7" s="56">
        <v>109.69049999999999</v>
      </c>
      <c r="T7" s="56">
        <v>141.68039999999999</v>
      </c>
    </row>
    <row r="8" spans="1:20" x14ac:dyDescent="0.25">
      <c r="A8" s="51" t="s">
        <v>624</v>
      </c>
      <c r="B8" s="52">
        <v>1</v>
      </c>
      <c r="C8" s="55">
        <v>79.000634547181662</v>
      </c>
      <c r="D8" s="55">
        <v>0.19885542527866801</v>
      </c>
      <c r="F8" s="52">
        <v>1</v>
      </c>
      <c r="G8" s="56">
        <v>56.267000000000003</v>
      </c>
      <c r="H8" s="56">
        <v>55.166699999999992</v>
      </c>
      <c r="J8" s="52">
        <v>1</v>
      </c>
      <c r="K8" s="56">
        <v>0</v>
      </c>
      <c r="L8" s="56">
        <v>13</v>
      </c>
      <c r="N8" s="52">
        <v>1</v>
      </c>
      <c r="O8" s="56">
        <v>713.86</v>
      </c>
      <c r="P8" s="56">
        <v>303.31</v>
      </c>
      <c r="R8" s="52">
        <v>1</v>
      </c>
      <c r="S8" s="56">
        <v>183.76740000000001</v>
      </c>
      <c r="T8" s="56">
        <v>186.1695</v>
      </c>
    </row>
    <row r="9" spans="1:20" x14ac:dyDescent="0.25">
      <c r="A9" s="51" t="s">
        <v>625</v>
      </c>
      <c r="B9" s="52">
        <v>10</v>
      </c>
      <c r="C9" s="55">
        <v>1.1463481633100419</v>
      </c>
      <c r="D9" s="55">
        <v>0</v>
      </c>
      <c r="F9" s="52">
        <v>10</v>
      </c>
      <c r="G9" s="56">
        <v>77.753999999999991</v>
      </c>
      <c r="H9" s="56">
        <v>76.19</v>
      </c>
      <c r="J9" s="52">
        <v>10</v>
      </c>
      <c r="K9" s="56">
        <v>382.01496606743012</v>
      </c>
      <c r="L9" s="56">
        <v>371.19519082591762</v>
      </c>
      <c r="N9" s="52">
        <v>10</v>
      </c>
      <c r="O9" s="56">
        <v>1255.5999999999999</v>
      </c>
      <c r="P9" s="56">
        <v>320.5</v>
      </c>
      <c r="R9" s="52">
        <v>10</v>
      </c>
      <c r="S9" s="56">
        <v>205.91649999999998</v>
      </c>
      <c r="T9" s="56">
        <v>232.19710000000003</v>
      </c>
    </row>
    <row r="10" spans="1:20" x14ac:dyDescent="0.25">
      <c r="A10" s="51" t="s">
        <v>626</v>
      </c>
      <c r="B10" s="52">
        <v>2</v>
      </c>
      <c r="C10" s="55">
        <v>81.083410531114851</v>
      </c>
      <c r="D10" s="55">
        <v>0</v>
      </c>
      <c r="F10" s="52">
        <v>2</v>
      </c>
      <c r="G10" s="56">
        <v>46.319999999999993</v>
      </c>
      <c r="H10" s="56">
        <v>6.3120000000000003</v>
      </c>
      <c r="J10" s="52">
        <v>2</v>
      </c>
      <c r="K10" s="56">
        <v>947.80062971755956</v>
      </c>
      <c r="L10" s="56">
        <v>3332</v>
      </c>
      <c r="N10" s="52">
        <v>2</v>
      </c>
      <c r="O10" s="56">
        <v>709.21999999999991</v>
      </c>
      <c r="P10" s="56">
        <v>590.84</v>
      </c>
      <c r="R10" s="52">
        <v>2</v>
      </c>
      <c r="S10" s="56">
        <v>236.69420000000002</v>
      </c>
      <c r="T10" s="56">
        <v>242.98920000000001</v>
      </c>
    </row>
    <row r="11" spans="1:20" x14ac:dyDescent="0.25">
      <c r="A11" s="51" t="s">
        <v>627</v>
      </c>
      <c r="B11" s="52">
        <v>17</v>
      </c>
      <c r="C11" s="55">
        <v>17.600000000000001</v>
      </c>
      <c r="D11" s="55">
        <v>27.730486300875853</v>
      </c>
      <c r="F11" s="52">
        <v>17</v>
      </c>
      <c r="G11" s="56">
        <v>34.42</v>
      </c>
      <c r="H11" s="56">
        <v>34.515999999999998</v>
      </c>
      <c r="J11" s="52">
        <v>17</v>
      </c>
      <c r="K11" s="56">
        <v>241.37634321489321</v>
      </c>
      <c r="L11" s="56">
        <v>223.05201642968302</v>
      </c>
      <c r="N11" s="52">
        <v>17</v>
      </c>
      <c r="O11" s="56">
        <v>514.29999999999995</v>
      </c>
      <c r="P11" s="56">
        <v>96.300000000000011</v>
      </c>
      <c r="R11" s="52">
        <v>17</v>
      </c>
      <c r="S11" s="56">
        <v>51.091399999999986</v>
      </c>
      <c r="T11" s="56">
        <v>83.906599999999997</v>
      </c>
    </row>
    <row r="12" spans="1:20" x14ac:dyDescent="0.25">
      <c r="A12" s="51" t="s">
        <v>628</v>
      </c>
      <c r="B12" s="52">
        <v>20</v>
      </c>
      <c r="C12" s="55">
        <v>0</v>
      </c>
      <c r="D12" s="55">
        <v>0</v>
      </c>
      <c r="F12" s="52">
        <v>20</v>
      </c>
      <c r="G12" s="56">
        <v>1.9836999999999998</v>
      </c>
      <c r="H12" s="56">
        <v>2.3410000000000002</v>
      </c>
      <c r="J12" s="52">
        <v>20</v>
      </c>
      <c r="K12" s="56">
        <v>18</v>
      </c>
      <c r="L12" s="56">
        <v>236</v>
      </c>
      <c r="N12" s="52">
        <v>20</v>
      </c>
      <c r="O12" s="56">
        <v>2230.77</v>
      </c>
      <c r="P12" s="56">
        <v>376.68999999999994</v>
      </c>
      <c r="R12" s="52">
        <v>20</v>
      </c>
      <c r="S12" s="56">
        <v>113.30700000000002</v>
      </c>
      <c r="T12" s="56">
        <v>189.45159999999998</v>
      </c>
    </row>
    <row r="13" spans="1:20" x14ac:dyDescent="0.25">
      <c r="A13" s="51" t="s">
        <v>629</v>
      </c>
      <c r="B13" s="52">
        <v>19</v>
      </c>
      <c r="C13" s="55">
        <v>0</v>
      </c>
      <c r="D13" s="55">
        <v>0</v>
      </c>
      <c r="F13" s="52">
        <v>19</v>
      </c>
      <c r="G13" s="56">
        <v>18.805000000000003</v>
      </c>
      <c r="H13" s="56">
        <v>19.451000000000001</v>
      </c>
      <c r="J13" s="52">
        <v>19</v>
      </c>
      <c r="K13" s="56">
        <v>8.8000000000000007</v>
      </c>
      <c r="L13" s="56">
        <v>0</v>
      </c>
      <c r="N13" s="52">
        <v>19</v>
      </c>
      <c r="O13" s="56">
        <v>900.9799999999999</v>
      </c>
      <c r="P13" s="56">
        <v>124.78</v>
      </c>
      <c r="R13" s="52">
        <v>19</v>
      </c>
      <c r="S13" s="56">
        <v>119.70099999999998</v>
      </c>
      <c r="T13" s="56">
        <v>86.323599999999999</v>
      </c>
    </row>
    <row r="14" spans="1:20" x14ac:dyDescent="0.25">
      <c r="A14" s="51" t="s">
        <v>630</v>
      </c>
      <c r="B14" s="52">
        <v>18</v>
      </c>
      <c r="C14" s="55">
        <v>120.1365209289426</v>
      </c>
      <c r="D14" s="55">
        <v>0</v>
      </c>
      <c r="F14" s="52">
        <v>18</v>
      </c>
      <c r="G14" s="56">
        <v>44.610999999999997</v>
      </c>
      <c r="H14" s="56">
        <v>24.761999999999997</v>
      </c>
      <c r="J14" s="52">
        <v>18</v>
      </c>
      <c r="K14" s="56">
        <v>100.88811403540863</v>
      </c>
      <c r="L14" s="56">
        <v>740</v>
      </c>
      <c r="N14" s="52">
        <v>18</v>
      </c>
      <c r="O14" s="56">
        <v>1597.39</v>
      </c>
      <c r="P14" s="56">
        <v>214.41</v>
      </c>
      <c r="R14" s="52">
        <v>18</v>
      </c>
      <c r="S14" s="56">
        <v>119.7457</v>
      </c>
      <c r="T14" s="56">
        <v>170.09039999999999</v>
      </c>
    </row>
    <row r="15" spans="1:20" x14ac:dyDescent="0.25">
      <c r="A15" s="51" t="s">
        <v>631</v>
      </c>
      <c r="B15" s="52">
        <v>28</v>
      </c>
      <c r="C15" s="55">
        <v>42.6</v>
      </c>
      <c r="D15" s="55">
        <v>0</v>
      </c>
      <c r="F15" s="52">
        <v>28</v>
      </c>
      <c r="G15" s="56">
        <v>9.2579999999999991</v>
      </c>
      <c r="H15" s="56">
        <v>9.6270000000000007</v>
      </c>
      <c r="J15" s="52">
        <v>28</v>
      </c>
      <c r="K15" s="56">
        <v>180.53354999999999</v>
      </c>
      <c r="L15" s="56">
        <v>0</v>
      </c>
      <c r="N15" s="52">
        <v>28</v>
      </c>
      <c r="O15" s="56">
        <v>1207.5400000000002</v>
      </c>
      <c r="P15" s="56">
        <v>1226.2099999999998</v>
      </c>
      <c r="R15" s="52">
        <v>28</v>
      </c>
      <c r="S15" s="56">
        <v>264.3784</v>
      </c>
      <c r="T15" s="56">
        <v>258.76729999999998</v>
      </c>
    </row>
    <row r="16" spans="1:20" x14ac:dyDescent="0.25">
      <c r="A16" s="51" t="s">
        <v>632</v>
      </c>
      <c r="B16" s="52">
        <v>25</v>
      </c>
      <c r="C16" s="55">
        <v>0.131490603110024</v>
      </c>
      <c r="D16" s="55">
        <v>0</v>
      </c>
      <c r="F16" s="52">
        <v>25</v>
      </c>
      <c r="G16" s="56">
        <v>17.581999999999997</v>
      </c>
      <c r="H16" s="56">
        <v>16.131999999999998</v>
      </c>
      <c r="J16" s="52">
        <v>25</v>
      </c>
      <c r="K16" s="56">
        <v>0</v>
      </c>
      <c r="L16" s="56">
        <v>42</v>
      </c>
      <c r="N16" s="52">
        <v>25</v>
      </c>
      <c r="O16" s="56">
        <v>1512.5</v>
      </c>
      <c r="P16" s="56">
        <v>777.15000000000009</v>
      </c>
      <c r="R16" s="52">
        <v>25</v>
      </c>
      <c r="S16" s="56">
        <v>312.15100000000001</v>
      </c>
      <c r="T16" s="56">
        <v>292.61559999999997</v>
      </c>
    </row>
    <row r="17" spans="1:25" x14ac:dyDescent="0.25">
      <c r="A17" s="51" t="s">
        <v>633</v>
      </c>
      <c r="B17" s="52">
        <v>24</v>
      </c>
      <c r="C17" s="55">
        <v>0</v>
      </c>
      <c r="D17" s="55">
        <v>0</v>
      </c>
      <c r="F17" s="52">
        <v>24</v>
      </c>
      <c r="G17" s="56">
        <v>92.995999999999995</v>
      </c>
      <c r="H17" s="56">
        <v>85.86699999999999</v>
      </c>
      <c r="J17" s="52">
        <v>24</v>
      </c>
      <c r="K17" s="56">
        <v>448.75115</v>
      </c>
      <c r="L17" s="56">
        <v>924.50565000000006</v>
      </c>
      <c r="N17" s="52">
        <v>24</v>
      </c>
      <c r="O17" s="56">
        <v>3760.9100000000003</v>
      </c>
      <c r="P17" s="56">
        <v>282.27</v>
      </c>
      <c r="R17" s="52">
        <v>24</v>
      </c>
      <c r="S17" s="56">
        <v>289.17500000000001</v>
      </c>
      <c r="T17" s="56">
        <v>187.0557</v>
      </c>
    </row>
    <row r="18" spans="1:25" x14ac:dyDescent="0.25">
      <c r="A18" s="51" t="s">
        <v>634</v>
      </c>
      <c r="B18" s="52">
        <v>11</v>
      </c>
      <c r="C18" s="55">
        <v>0</v>
      </c>
      <c r="D18" s="55">
        <v>0</v>
      </c>
      <c r="F18" s="52">
        <v>11</v>
      </c>
      <c r="G18" s="56">
        <v>1.5009999999999999</v>
      </c>
      <c r="H18" s="56">
        <v>2.7030000000000003</v>
      </c>
      <c r="J18" s="52">
        <v>11</v>
      </c>
      <c r="K18" s="56">
        <v>0</v>
      </c>
      <c r="L18" s="56">
        <v>0</v>
      </c>
      <c r="N18" s="52">
        <v>11</v>
      </c>
      <c r="O18" s="56">
        <v>704.21999999999991</v>
      </c>
      <c r="P18" s="56">
        <v>73.850000000000009</v>
      </c>
      <c r="R18" s="52">
        <v>11</v>
      </c>
      <c r="S18" s="56">
        <v>31.0274</v>
      </c>
      <c r="T18" s="56">
        <v>56.669200000000004</v>
      </c>
    </row>
    <row r="19" spans="1:25" x14ac:dyDescent="0.25">
      <c r="A19" s="51" t="s">
        <v>635</v>
      </c>
      <c r="B19" s="52">
        <v>23</v>
      </c>
      <c r="C19" s="55">
        <v>0</v>
      </c>
      <c r="D19" s="55">
        <v>26.5</v>
      </c>
      <c r="F19" s="52">
        <v>23</v>
      </c>
      <c r="G19" s="56">
        <v>138.26999999999998</v>
      </c>
      <c r="H19" s="56">
        <v>151.78699999999998</v>
      </c>
      <c r="J19" s="52">
        <v>23</v>
      </c>
      <c r="K19" s="56">
        <v>0</v>
      </c>
      <c r="L19" s="56">
        <v>271.89342125974099</v>
      </c>
      <c r="N19" s="52">
        <v>23</v>
      </c>
      <c r="O19" s="56">
        <v>248.50000000000003</v>
      </c>
      <c r="P19" s="56">
        <v>172.10000000000002</v>
      </c>
      <c r="R19" s="52">
        <v>23</v>
      </c>
      <c r="S19" s="56">
        <v>37.224499999999999</v>
      </c>
      <c r="T19" s="56">
        <v>162.57660000000004</v>
      </c>
    </row>
    <row r="20" spans="1:25" x14ac:dyDescent="0.25">
      <c r="A20" s="51" t="s">
        <v>636</v>
      </c>
      <c r="B20" s="52">
        <v>16</v>
      </c>
      <c r="C20" s="55">
        <v>0.108187410539588</v>
      </c>
      <c r="D20" s="55">
        <v>0</v>
      </c>
      <c r="F20" s="52">
        <v>16</v>
      </c>
      <c r="G20" s="56">
        <v>30.494</v>
      </c>
      <c r="H20" s="56">
        <v>33.583000000000006</v>
      </c>
      <c r="J20" s="52">
        <v>16</v>
      </c>
      <c r="K20" s="56">
        <v>319.48315470214874</v>
      </c>
      <c r="L20" s="56">
        <v>236.9029236720736</v>
      </c>
      <c r="N20" s="52">
        <v>16</v>
      </c>
      <c r="O20" s="56">
        <v>1069.3700000000001</v>
      </c>
      <c r="P20" s="56">
        <v>218.38000000000002</v>
      </c>
      <c r="R20" s="52">
        <v>16</v>
      </c>
      <c r="S20" s="56">
        <v>165.29250000000002</v>
      </c>
      <c r="T20" s="56">
        <v>189.6585</v>
      </c>
    </row>
    <row r="21" spans="1:25" x14ac:dyDescent="0.25">
      <c r="A21" s="51" t="s">
        <v>637</v>
      </c>
      <c r="B21" s="52">
        <v>12</v>
      </c>
      <c r="C21" s="55">
        <v>0</v>
      </c>
      <c r="D21" s="55">
        <v>0</v>
      </c>
      <c r="F21" s="52">
        <v>12</v>
      </c>
      <c r="G21" s="56">
        <v>41.394999999999996</v>
      </c>
      <c r="H21" s="56">
        <v>44.727000000000004</v>
      </c>
      <c r="J21" s="52">
        <v>12</v>
      </c>
      <c r="K21" s="56">
        <v>28.525677951235295</v>
      </c>
      <c r="L21" s="56">
        <v>250</v>
      </c>
      <c r="N21" s="52">
        <v>12</v>
      </c>
      <c r="O21" s="56">
        <v>1497.71</v>
      </c>
      <c r="P21" s="56">
        <v>265.74</v>
      </c>
      <c r="R21" s="52">
        <v>12</v>
      </c>
      <c r="S21" s="56">
        <v>146.15430000000001</v>
      </c>
      <c r="T21" s="56">
        <v>251.5521</v>
      </c>
    </row>
    <row r="22" spans="1:25" x14ac:dyDescent="0.25">
      <c r="A22" s="51" t="s">
        <v>638</v>
      </c>
      <c r="B22" s="52">
        <v>15</v>
      </c>
      <c r="C22" s="55">
        <v>0</v>
      </c>
      <c r="D22" s="55">
        <v>0</v>
      </c>
      <c r="F22" s="52">
        <v>15</v>
      </c>
      <c r="G22" s="56">
        <v>1.494</v>
      </c>
      <c r="H22" s="56">
        <v>1.6133999999999999</v>
      </c>
      <c r="J22" s="52">
        <v>15</v>
      </c>
      <c r="K22" s="56">
        <v>0</v>
      </c>
      <c r="L22" s="56">
        <v>110</v>
      </c>
      <c r="N22" s="52">
        <v>15</v>
      </c>
      <c r="O22" s="56">
        <v>1260.8300000000002</v>
      </c>
      <c r="P22" s="56">
        <v>873.29000000000008</v>
      </c>
      <c r="R22" s="52">
        <v>15</v>
      </c>
      <c r="S22" s="56">
        <v>495.74210000000005</v>
      </c>
      <c r="T22" s="56">
        <v>512.87340000000006</v>
      </c>
    </row>
    <row r="23" spans="1:25" x14ac:dyDescent="0.25">
      <c r="A23" s="51" t="s">
        <v>639</v>
      </c>
      <c r="B23" s="52">
        <v>14</v>
      </c>
      <c r="C23" s="55">
        <v>0</v>
      </c>
      <c r="D23" s="55">
        <v>91.715872607581389</v>
      </c>
      <c r="F23" s="52">
        <v>14</v>
      </c>
      <c r="G23" s="56">
        <v>2.6890000000000005</v>
      </c>
      <c r="H23" s="56">
        <v>2.7670000000000003</v>
      </c>
      <c r="J23" s="52">
        <v>14</v>
      </c>
      <c r="K23" s="56">
        <v>0</v>
      </c>
      <c r="L23" s="56">
        <v>130</v>
      </c>
      <c r="N23" s="52">
        <v>14</v>
      </c>
      <c r="O23" s="56">
        <v>220.17000000000002</v>
      </c>
      <c r="P23" s="56">
        <v>242.18</v>
      </c>
      <c r="R23" s="52">
        <v>14</v>
      </c>
      <c r="S23" s="56">
        <v>62.913200000000003</v>
      </c>
      <c r="T23" s="56">
        <v>92.959900000000005</v>
      </c>
    </row>
    <row r="24" spans="1:25" x14ac:dyDescent="0.25">
      <c r="A24" s="51" t="s">
        <v>640</v>
      </c>
      <c r="B24" s="52">
        <v>5</v>
      </c>
      <c r="C24" s="55">
        <v>27.411499999999997</v>
      </c>
      <c r="D24" s="55">
        <v>17.2</v>
      </c>
      <c r="F24" s="52">
        <v>5</v>
      </c>
      <c r="G24" s="56">
        <v>0.12</v>
      </c>
      <c r="H24" s="56">
        <v>0.15</v>
      </c>
      <c r="J24" s="52">
        <v>5</v>
      </c>
      <c r="K24" s="56">
        <v>0</v>
      </c>
      <c r="L24" s="56">
        <v>0</v>
      </c>
      <c r="N24" s="52">
        <v>5</v>
      </c>
      <c r="O24" s="56">
        <v>157.80999999999997</v>
      </c>
      <c r="P24" s="56">
        <v>165.86999999999998</v>
      </c>
      <c r="R24" s="52">
        <v>5</v>
      </c>
      <c r="S24" s="56">
        <v>87.988199999999992</v>
      </c>
      <c r="T24" s="56">
        <v>88.767000000000024</v>
      </c>
    </row>
    <row r="25" spans="1:25" x14ac:dyDescent="0.25">
      <c r="A25" s="51" t="s">
        <v>641</v>
      </c>
      <c r="B25" s="52">
        <v>13</v>
      </c>
      <c r="C25" s="55">
        <v>0</v>
      </c>
      <c r="D25" s="55">
        <v>2.2000000000000002</v>
      </c>
      <c r="F25" s="52">
        <v>13</v>
      </c>
      <c r="G25" s="56">
        <v>3.2519999999999998</v>
      </c>
      <c r="H25" s="56">
        <v>2.9069000000000003</v>
      </c>
      <c r="J25" s="52">
        <v>13</v>
      </c>
      <c r="K25" s="56">
        <v>0</v>
      </c>
      <c r="L25" s="56">
        <v>0</v>
      </c>
      <c r="N25" s="52">
        <v>13</v>
      </c>
      <c r="O25" s="56">
        <v>103.7</v>
      </c>
      <c r="P25" s="56">
        <v>137.5</v>
      </c>
      <c r="R25" s="52">
        <v>13</v>
      </c>
      <c r="S25" s="56">
        <v>35.872699999999995</v>
      </c>
      <c r="T25" s="56">
        <v>68.807899999999989</v>
      </c>
    </row>
    <row r="26" spans="1:25" x14ac:dyDescent="0.25">
      <c r="A26" s="51" t="s">
        <v>642</v>
      </c>
      <c r="B26" s="52">
        <v>29</v>
      </c>
      <c r="C26" s="55">
        <v>29.704650000000001</v>
      </c>
      <c r="D26" s="55">
        <v>0</v>
      </c>
      <c r="F26" s="52">
        <v>29</v>
      </c>
      <c r="G26" s="56">
        <v>1.4216000000000002</v>
      </c>
      <c r="H26" s="56">
        <v>1.3722000000000001</v>
      </c>
      <c r="J26" s="52">
        <v>29</v>
      </c>
      <c r="K26" s="56">
        <v>0</v>
      </c>
      <c r="L26" s="56">
        <v>580</v>
      </c>
      <c r="N26" s="52">
        <v>29</v>
      </c>
      <c r="O26" s="56">
        <v>87.5</v>
      </c>
      <c r="P26" s="56">
        <v>125.8</v>
      </c>
      <c r="R26" s="52">
        <v>29</v>
      </c>
      <c r="S26" s="56">
        <v>16.853100000000001</v>
      </c>
      <c r="T26" s="56">
        <v>9.0752000000000006</v>
      </c>
    </row>
    <row r="28" spans="1:25" x14ac:dyDescent="0.25">
      <c r="B28" t="s">
        <v>567</v>
      </c>
      <c r="F28" t="s">
        <v>682</v>
      </c>
      <c r="J28" t="s">
        <v>568</v>
      </c>
      <c r="N28" t="s">
        <v>649</v>
      </c>
      <c r="R28" t="s">
        <v>648</v>
      </c>
    </row>
    <row r="29" spans="1:25" x14ac:dyDescent="0.25">
      <c r="C29" t="s">
        <v>608</v>
      </c>
      <c r="D29" t="s">
        <v>609</v>
      </c>
      <c r="G29" t="s">
        <v>643</v>
      </c>
      <c r="H29" t="s">
        <v>644</v>
      </c>
      <c r="K29" t="s">
        <v>643</v>
      </c>
      <c r="L29" t="s">
        <v>644</v>
      </c>
      <c r="O29" t="s">
        <v>643</v>
      </c>
      <c r="P29" t="s">
        <v>644</v>
      </c>
      <c r="S29" t="s">
        <v>643</v>
      </c>
      <c r="T29" t="s">
        <v>644</v>
      </c>
      <c r="X29" t="s">
        <v>608</v>
      </c>
      <c r="Y29" t="s">
        <v>609</v>
      </c>
    </row>
    <row r="30" spans="1:25" x14ac:dyDescent="0.25">
      <c r="A30" s="51" t="s">
        <v>618</v>
      </c>
      <c r="B30" s="52">
        <v>4</v>
      </c>
      <c r="C30" s="58">
        <f t="shared" ref="C30:D45" si="0">C2/$C$2</f>
        <v>1</v>
      </c>
      <c r="D30" s="58">
        <f t="shared" si="0"/>
        <v>5.6231366230086642E-2</v>
      </c>
      <c r="F30" s="52">
        <v>4</v>
      </c>
      <c r="G30" s="58">
        <f t="shared" ref="G30:H45" si="1">G2/$G$7</f>
        <v>3.5356959704466132E-2</v>
      </c>
      <c r="H30" s="58">
        <f t="shared" si="1"/>
        <v>3.4992080672757053E-2</v>
      </c>
      <c r="J30" s="52">
        <v>4</v>
      </c>
      <c r="K30" s="58">
        <f t="shared" ref="K30:L45" si="2">K2/$L$10</f>
        <v>0.17391667423688098</v>
      </c>
      <c r="L30" s="58">
        <f t="shared" si="2"/>
        <v>0.12004801920768307</v>
      </c>
      <c r="N30" s="52">
        <v>4</v>
      </c>
      <c r="O30" s="58">
        <f t="shared" ref="O30:P45" si="3">O2/$O$17</f>
        <v>9.2264903972708742E-2</v>
      </c>
      <c r="P30" s="58">
        <f t="shared" si="3"/>
        <v>0.10093301887043293</v>
      </c>
      <c r="R30" s="52">
        <v>4</v>
      </c>
      <c r="S30" s="58">
        <f t="shared" ref="S30:T45" si="4">S2/$T$22</f>
        <v>0.40694194707699793</v>
      </c>
      <c r="T30" s="58">
        <f t="shared" si="4"/>
        <v>0.32869495668911664</v>
      </c>
      <c r="W30" s="52">
        <v>4</v>
      </c>
      <c r="X30" s="58">
        <f t="shared" ref="X30:Y54" si="5">SUM(C30,G30,K30,O30,S30)</f>
        <v>1.7084804849910538</v>
      </c>
      <c r="Y30" s="58">
        <f t="shared" si="5"/>
        <v>0.6408994416700764</v>
      </c>
    </row>
    <row r="31" spans="1:25" x14ac:dyDescent="0.25">
      <c r="A31" s="51" t="s">
        <v>619</v>
      </c>
      <c r="B31" s="52">
        <v>3</v>
      </c>
      <c r="C31" s="58">
        <f t="shared" si="0"/>
        <v>0.57739990924109996</v>
      </c>
      <c r="D31" s="58">
        <f t="shared" si="0"/>
        <v>7.6153551024534328E-3</v>
      </c>
      <c r="F31" s="52">
        <v>3</v>
      </c>
      <c r="G31" s="58">
        <f t="shared" si="1"/>
        <v>1.6285495150830283E-2</v>
      </c>
      <c r="H31" s="58">
        <f t="shared" si="1"/>
        <v>1.3482370987578684E-2</v>
      </c>
      <c r="J31" s="52">
        <v>3</v>
      </c>
      <c r="K31" s="58">
        <f t="shared" si="2"/>
        <v>0.10092005196425095</v>
      </c>
      <c r="L31" s="58">
        <f t="shared" si="2"/>
        <v>5.7022809123649463E-3</v>
      </c>
      <c r="N31" s="52">
        <v>3</v>
      </c>
      <c r="O31" s="58">
        <f t="shared" si="3"/>
        <v>0.22755662858191236</v>
      </c>
      <c r="P31" s="58">
        <f t="shared" si="3"/>
        <v>0.11193567514245222</v>
      </c>
      <c r="R31" s="52">
        <v>3</v>
      </c>
      <c r="S31" s="58">
        <f t="shared" si="4"/>
        <v>0.42869351383791782</v>
      </c>
      <c r="T31" s="58">
        <f t="shared" si="4"/>
        <v>0.51969667368204309</v>
      </c>
      <c r="W31" s="52">
        <v>3</v>
      </c>
      <c r="X31" s="58">
        <f t="shared" si="5"/>
        <v>1.3508555987760114</v>
      </c>
      <c r="Y31" s="58">
        <f t="shared" si="5"/>
        <v>0.6584323558268923</v>
      </c>
    </row>
    <row r="32" spans="1:25" x14ac:dyDescent="0.25">
      <c r="A32" s="51" t="s">
        <v>620</v>
      </c>
      <c r="B32" s="52">
        <v>26</v>
      </c>
      <c r="C32" s="58">
        <f t="shared" si="0"/>
        <v>0.11757093536848834</v>
      </c>
      <c r="D32" s="58">
        <f t="shared" si="0"/>
        <v>2.4768328336815269E-2</v>
      </c>
      <c r="F32" s="52">
        <v>26</v>
      </c>
      <c r="G32" s="58">
        <f t="shared" si="1"/>
        <v>1.9418462697472619E-2</v>
      </c>
      <c r="H32" s="58">
        <f t="shared" si="1"/>
        <v>2.1129400445660702E-2</v>
      </c>
      <c r="J32" s="52">
        <v>26</v>
      </c>
      <c r="K32" s="58">
        <f t="shared" si="2"/>
        <v>0.10072354491837171</v>
      </c>
      <c r="L32" s="58">
        <f t="shared" si="2"/>
        <v>4.0816326530612242E-2</v>
      </c>
      <c r="N32" s="52">
        <v>26</v>
      </c>
      <c r="O32" s="58">
        <f t="shared" si="3"/>
        <v>0.12351531943066971</v>
      </c>
      <c r="P32" s="58">
        <f t="shared" si="3"/>
        <v>5.1370545958292012E-2</v>
      </c>
      <c r="R32" s="52">
        <v>26</v>
      </c>
      <c r="S32" s="58">
        <f t="shared" si="4"/>
        <v>0.25008432880317055</v>
      </c>
      <c r="T32" s="58">
        <f t="shared" si="4"/>
        <v>0.29847736302955064</v>
      </c>
      <c r="W32" s="52">
        <v>26</v>
      </c>
      <c r="X32" s="58">
        <f t="shared" si="5"/>
        <v>0.61131259121817294</v>
      </c>
      <c r="Y32" s="58">
        <f t="shared" si="5"/>
        <v>0.43656196430093086</v>
      </c>
    </row>
    <row r="33" spans="1:25" x14ac:dyDescent="0.25">
      <c r="A33" s="51" t="s">
        <v>621</v>
      </c>
      <c r="B33" s="52">
        <v>27</v>
      </c>
      <c r="C33" s="58">
        <f t="shared" si="0"/>
        <v>0.49579143765137118</v>
      </c>
      <c r="D33" s="58">
        <f t="shared" si="0"/>
        <v>1.7156568996883861E-2</v>
      </c>
      <c r="F33" s="52">
        <v>27</v>
      </c>
      <c r="G33" s="58">
        <f t="shared" si="1"/>
        <v>6.302786060168734E-3</v>
      </c>
      <c r="H33" s="58">
        <f t="shared" si="1"/>
        <v>5.1845498236871837E-3</v>
      </c>
      <c r="J33" s="52">
        <v>27</v>
      </c>
      <c r="K33" s="58">
        <f t="shared" si="2"/>
        <v>0.3879392217785777</v>
      </c>
      <c r="L33" s="58">
        <f t="shared" si="2"/>
        <v>6.9627851140456179E-2</v>
      </c>
      <c r="N33" s="52">
        <v>27</v>
      </c>
      <c r="O33" s="58">
        <f t="shared" si="3"/>
        <v>0.17622330765692343</v>
      </c>
      <c r="P33" s="58">
        <f t="shared" si="3"/>
        <v>0.14523612636303448</v>
      </c>
      <c r="R33" s="52">
        <v>27</v>
      </c>
      <c r="S33" s="58">
        <f t="shared" si="4"/>
        <v>0.45314808683780444</v>
      </c>
      <c r="T33" s="58">
        <f t="shared" si="4"/>
        <v>0.51725084592026016</v>
      </c>
      <c r="W33" s="52">
        <v>27</v>
      </c>
      <c r="X33" s="58">
        <f t="shared" si="5"/>
        <v>1.5194048399848454</v>
      </c>
      <c r="Y33" s="58">
        <f t="shared" si="5"/>
        <v>0.75445594224432189</v>
      </c>
    </row>
    <row r="34" spans="1:25" x14ac:dyDescent="0.25">
      <c r="A34" s="51" t="s">
        <v>622</v>
      </c>
      <c r="B34" s="52">
        <v>21</v>
      </c>
      <c r="C34" s="58">
        <f t="shared" si="0"/>
        <v>0.14770170407330374</v>
      </c>
      <c r="D34" s="58">
        <f t="shared" si="0"/>
        <v>6.0592393701212686E-2</v>
      </c>
      <c r="F34" s="52">
        <v>21</v>
      </c>
      <c r="G34" s="58">
        <f t="shared" si="1"/>
        <v>3.1106391282840238E-2</v>
      </c>
      <c r="H34" s="58">
        <f t="shared" si="1"/>
        <v>2.9187599558877581E-2</v>
      </c>
      <c r="J34" s="52">
        <v>21</v>
      </c>
      <c r="K34" s="58">
        <f t="shared" si="2"/>
        <v>0.21733763174019188</v>
      </c>
      <c r="L34" s="58">
        <f t="shared" si="2"/>
        <v>0.12717399459783912</v>
      </c>
      <c r="N34" s="52">
        <v>21</v>
      </c>
      <c r="O34" s="58">
        <f t="shared" si="3"/>
        <v>0.19515223709155496</v>
      </c>
      <c r="P34" s="58">
        <f t="shared" si="3"/>
        <v>0.12769249995346871</v>
      </c>
      <c r="R34" s="52">
        <v>21</v>
      </c>
      <c r="S34" s="58">
        <f t="shared" si="4"/>
        <v>0.39773948112731133</v>
      </c>
      <c r="T34" s="58">
        <f t="shared" si="4"/>
        <v>0.44992155958955948</v>
      </c>
      <c r="W34" s="52">
        <v>21</v>
      </c>
      <c r="X34" s="58">
        <f t="shared" si="5"/>
        <v>0.98903744531520221</v>
      </c>
      <c r="Y34" s="58">
        <f t="shared" si="5"/>
        <v>0.79456804740095754</v>
      </c>
    </row>
    <row r="35" spans="1:25" x14ac:dyDescent="0.25">
      <c r="A35" s="51" t="s">
        <v>623</v>
      </c>
      <c r="B35" s="52">
        <v>22</v>
      </c>
      <c r="C35" s="58">
        <f t="shared" si="0"/>
        <v>0.16848224313213128</v>
      </c>
      <c r="D35" s="58">
        <f t="shared" si="0"/>
        <v>8.5114419660612404E-4</v>
      </c>
      <c r="F35" s="52">
        <v>22</v>
      </c>
      <c r="G35" s="58">
        <f t="shared" si="1"/>
        <v>1</v>
      </c>
      <c r="H35" s="58">
        <f t="shared" si="1"/>
        <v>0.99375076583751976</v>
      </c>
      <c r="J35" s="52">
        <v>22</v>
      </c>
      <c r="K35" s="58">
        <f t="shared" si="2"/>
        <v>0.15739768907563026</v>
      </c>
      <c r="L35" s="58">
        <f t="shared" si="2"/>
        <v>0</v>
      </c>
      <c r="N35" s="52">
        <v>22</v>
      </c>
      <c r="O35" s="58">
        <f t="shared" si="3"/>
        <v>0.18096684047211978</v>
      </c>
      <c r="P35" s="58">
        <f t="shared" si="3"/>
        <v>3.4566102352887998E-2</v>
      </c>
      <c r="R35" s="52">
        <v>22</v>
      </c>
      <c r="S35" s="58">
        <f t="shared" si="4"/>
        <v>0.21387441813125807</v>
      </c>
      <c r="T35" s="58">
        <f t="shared" si="4"/>
        <v>0.27624829051379929</v>
      </c>
      <c r="W35" s="52">
        <v>22</v>
      </c>
      <c r="X35" s="58">
        <f t="shared" si="5"/>
        <v>1.7207211908111395</v>
      </c>
      <c r="Y35" s="58">
        <f t="shared" si="5"/>
        <v>1.3054163029008132</v>
      </c>
    </row>
    <row r="36" spans="1:25" x14ac:dyDescent="0.25">
      <c r="A36" s="51" t="s">
        <v>624</v>
      </c>
      <c r="B36" s="52">
        <v>1</v>
      </c>
      <c r="C36" s="58">
        <f t="shared" si="0"/>
        <v>9.7890338468884563E-2</v>
      </c>
      <c r="D36" s="58">
        <f t="shared" si="0"/>
        <v>2.4640339914329515E-4</v>
      </c>
      <c r="F36" s="52">
        <v>1</v>
      </c>
      <c r="G36" s="58">
        <f t="shared" si="1"/>
        <v>5.1071264868593626E-2</v>
      </c>
      <c r="H36" s="58">
        <f t="shared" si="1"/>
        <v>5.0072567359664519E-2</v>
      </c>
      <c r="J36" s="52">
        <v>1</v>
      </c>
      <c r="K36" s="58">
        <f t="shared" si="2"/>
        <v>0</v>
      </c>
      <c r="L36" s="58">
        <f t="shared" si="2"/>
        <v>3.9015606242496998E-3</v>
      </c>
      <c r="N36" s="52">
        <v>1</v>
      </c>
      <c r="O36" s="58">
        <f t="shared" si="3"/>
        <v>0.18981044481255865</v>
      </c>
      <c r="P36" s="58">
        <f t="shared" si="3"/>
        <v>8.0648034651188139E-2</v>
      </c>
      <c r="R36" s="52">
        <v>1</v>
      </c>
      <c r="S36" s="58">
        <f t="shared" si="4"/>
        <v>0.35830947754358089</v>
      </c>
      <c r="T36" s="58">
        <f t="shared" si="4"/>
        <v>0.3629930895226775</v>
      </c>
      <c r="W36" s="52">
        <v>1</v>
      </c>
      <c r="X36" s="58">
        <f t="shared" si="5"/>
        <v>0.6970815256936177</v>
      </c>
      <c r="Y36" s="58">
        <f t="shared" si="5"/>
        <v>0.49786165555692319</v>
      </c>
    </row>
    <row r="37" spans="1:25" x14ac:dyDescent="0.25">
      <c r="A37" s="51" t="s">
        <v>625</v>
      </c>
      <c r="B37" s="52">
        <v>10</v>
      </c>
      <c r="C37" s="58">
        <f t="shared" si="0"/>
        <v>1.420449473004992E-3</v>
      </c>
      <c r="D37" s="58">
        <f t="shared" si="0"/>
        <v>0</v>
      </c>
      <c r="F37" s="52">
        <v>10</v>
      </c>
      <c r="G37" s="58">
        <f t="shared" si="1"/>
        <v>7.0574139879372069E-2</v>
      </c>
      <c r="H37" s="58">
        <f t="shared" si="1"/>
        <v>6.9154560760981532E-2</v>
      </c>
      <c r="J37" s="52">
        <v>10</v>
      </c>
      <c r="K37" s="58">
        <f t="shared" si="2"/>
        <v>0.11465034996021312</v>
      </c>
      <c r="L37" s="58">
        <f t="shared" si="2"/>
        <v>0.11140311849517336</v>
      </c>
      <c r="N37" s="52">
        <v>10</v>
      </c>
      <c r="O37" s="58">
        <f t="shared" si="3"/>
        <v>0.33385537010989358</v>
      </c>
      <c r="P37" s="58">
        <f t="shared" si="3"/>
        <v>8.5218736954620025E-2</v>
      </c>
      <c r="R37" s="52">
        <v>10</v>
      </c>
      <c r="S37" s="58">
        <f t="shared" si="4"/>
        <v>0.40149576874136961</v>
      </c>
      <c r="T37" s="58">
        <f t="shared" si="4"/>
        <v>0.45273765416572592</v>
      </c>
      <c r="W37" s="52">
        <v>10</v>
      </c>
      <c r="X37" s="58">
        <f t="shared" si="5"/>
        <v>0.92199607816385343</v>
      </c>
      <c r="Y37" s="58">
        <f t="shared" si="5"/>
        <v>0.71851407037650084</v>
      </c>
    </row>
    <row r="38" spans="1:25" x14ac:dyDescent="0.25">
      <c r="A38" s="51" t="s">
        <v>626</v>
      </c>
      <c r="B38" s="52">
        <v>2</v>
      </c>
      <c r="C38" s="58">
        <f t="shared" si="0"/>
        <v>0.10047112338524265</v>
      </c>
      <c r="D38" s="58">
        <f t="shared" si="0"/>
        <v>0</v>
      </c>
      <c r="F38" s="52">
        <v>2</v>
      </c>
      <c r="G38" s="58">
        <f t="shared" si="1"/>
        <v>4.2042777982001109E-2</v>
      </c>
      <c r="H38" s="58">
        <f t="shared" si="1"/>
        <v>5.7291453934022246E-3</v>
      </c>
      <c r="J38" s="52">
        <v>2</v>
      </c>
      <c r="K38" s="58">
        <f t="shared" si="2"/>
        <v>0.28445397050346927</v>
      </c>
      <c r="L38" s="58">
        <f t="shared" si="2"/>
        <v>1</v>
      </c>
      <c r="N38" s="52">
        <v>2</v>
      </c>
      <c r="O38" s="58">
        <f t="shared" si="3"/>
        <v>0.18857670085165554</v>
      </c>
      <c r="P38" s="58">
        <f t="shared" si="3"/>
        <v>0.15710027626292572</v>
      </c>
      <c r="R38" s="52">
        <v>2</v>
      </c>
      <c r="S38" s="58">
        <f t="shared" si="4"/>
        <v>0.4615060948764354</v>
      </c>
      <c r="T38" s="58">
        <f t="shared" si="4"/>
        <v>0.47378007906044645</v>
      </c>
      <c r="W38" s="52">
        <v>2</v>
      </c>
      <c r="X38" s="58">
        <f t="shared" si="5"/>
        <v>1.0770506675988041</v>
      </c>
      <c r="Y38" s="58">
        <f t="shared" si="5"/>
        <v>1.6366095007167745</v>
      </c>
    </row>
    <row r="39" spans="1:25" x14ac:dyDescent="0.25">
      <c r="A39" s="51" t="s">
        <v>627</v>
      </c>
      <c r="B39" s="52">
        <v>17</v>
      </c>
      <c r="C39" s="58">
        <f t="shared" si="0"/>
        <v>2.1808305299413976E-2</v>
      </c>
      <c r="D39" s="58">
        <f t="shared" si="0"/>
        <v>3.4361074508563488E-2</v>
      </c>
      <c r="F39" s="52">
        <v>17</v>
      </c>
      <c r="G39" s="58">
        <f t="shared" si="1"/>
        <v>3.1241632515986148E-2</v>
      </c>
      <c r="H39" s="58">
        <f t="shared" si="1"/>
        <v>3.1328767807140549E-2</v>
      </c>
      <c r="J39" s="52">
        <v>17</v>
      </c>
      <c r="K39" s="58">
        <f t="shared" si="2"/>
        <v>7.2441879716354504E-2</v>
      </c>
      <c r="L39" s="58">
        <f t="shared" si="2"/>
        <v>6.6942381881657576E-2</v>
      </c>
      <c r="N39" s="52">
        <v>17</v>
      </c>
      <c r="O39" s="58">
        <f t="shared" si="3"/>
        <v>0.13674881876992534</v>
      </c>
      <c r="P39" s="58">
        <f t="shared" si="3"/>
        <v>2.5605505050639341E-2</v>
      </c>
      <c r="R39" s="52">
        <v>17</v>
      </c>
      <c r="S39" s="58">
        <f t="shared" si="4"/>
        <v>9.9617956400156416E-2</v>
      </c>
      <c r="T39" s="58">
        <f t="shared" si="4"/>
        <v>0.16360099782909387</v>
      </c>
      <c r="W39" s="52">
        <v>17</v>
      </c>
      <c r="X39" s="58">
        <f t="shared" si="5"/>
        <v>0.3618585927018364</v>
      </c>
      <c r="Y39" s="58">
        <f t="shared" si="5"/>
        <v>0.32183872707709482</v>
      </c>
    </row>
    <row r="40" spans="1:25" x14ac:dyDescent="0.25">
      <c r="A40" s="51" t="s">
        <v>628</v>
      </c>
      <c r="B40" s="52">
        <v>20</v>
      </c>
      <c r="C40" s="58">
        <f t="shared" si="0"/>
        <v>0</v>
      </c>
      <c r="D40" s="58">
        <f t="shared" si="0"/>
        <v>0</v>
      </c>
      <c r="F40" s="52">
        <v>20</v>
      </c>
      <c r="G40" s="58">
        <f t="shared" si="1"/>
        <v>1.8005237194062089E-3</v>
      </c>
      <c r="H40" s="58">
        <f t="shared" si="1"/>
        <v>2.1248303811715157E-3</v>
      </c>
      <c r="J40" s="52">
        <v>20</v>
      </c>
      <c r="K40" s="58">
        <f t="shared" si="2"/>
        <v>5.4021608643457387E-3</v>
      </c>
      <c r="L40" s="58">
        <f t="shared" si="2"/>
        <v>7.0828331332533009E-2</v>
      </c>
      <c r="N40" s="52">
        <v>20</v>
      </c>
      <c r="O40" s="58">
        <f t="shared" si="3"/>
        <v>0.59314633958270735</v>
      </c>
      <c r="P40" s="58">
        <f t="shared" si="3"/>
        <v>0.10015926996391829</v>
      </c>
      <c r="R40" s="52">
        <v>20</v>
      </c>
      <c r="S40" s="58">
        <f t="shared" si="4"/>
        <v>0.22092586591544813</v>
      </c>
      <c r="T40" s="58">
        <f t="shared" si="4"/>
        <v>0.36939252454894317</v>
      </c>
      <c r="W40" s="52">
        <v>20</v>
      </c>
      <c r="X40" s="58">
        <f t="shared" si="5"/>
        <v>0.82127489008190746</v>
      </c>
      <c r="Y40" s="58">
        <f t="shared" si="5"/>
        <v>0.54250495622656603</v>
      </c>
    </row>
    <row r="41" spans="1:25" x14ac:dyDescent="0.25">
      <c r="A41" s="51" t="s">
        <v>629</v>
      </c>
      <c r="B41" s="52">
        <v>19</v>
      </c>
      <c r="C41" s="58">
        <f t="shared" si="0"/>
        <v>0</v>
      </c>
      <c r="D41" s="58">
        <f t="shared" si="0"/>
        <v>0</v>
      </c>
      <c r="F41" s="52">
        <v>19</v>
      </c>
      <c r="G41" s="58">
        <f t="shared" si="1"/>
        <v>1.7068532814152226E-2</v>
      </c>
      <c r="H41" s="58">
        <f t="shared" si="1"/>
        <v>1.7654880710878749E-2</v>
      </c>
      <c r="J41" s="52">
        <v>19</v>
      </c>
      <c r="K41" s="58">
        <f t="shared" si="2"/>
        <v>2.6410564225690276E-3</v>
      </c>
      <c r="L41" s="58">
        <f t="shared" si="2"/>
        <v>0</v>
      </c>
      <c r="N41" s="52">
        <v>19</v>
      </c>
      <c r="O41" s="58">
        <f t="shared" si="3"/>
        <v>0.23956436075311555</v>
      </c>
      <c r="P41" s="58">
        <f t="shared" si="3"/>
        <v>3.317814039687203E-2</v>
      </c>
      <c r="R41" s="52">
        <v>19</v>
      </c>
      <c r="S41" s="58">
        <f t="shared" si="4"/>
        <v>0.2333928801922657</v>
      </c>
      <c r="T41" s="58">
        <f t="shared" si="4"/>
        <v>0.16831366181205731</v>
      </c>
      <c r="W41" s="52">
        <v>19</v>
      </c>
      <c r="X41" s="58">
        <f t="shared" si="5"/>
        <v>0.49266683018210244</v>
      </c>
      <c r="Y41" s="58">
        <f t="shared" si="5"/>
        <v>0.2191466829198081</v>
      </c>
    </row>
    <row r="42" spans="1:25" x14ac:dyDescent="0.25">
      <c r="A42" s="51" t="s">
        <v>630</v>
      </c>
      <c r="B42" s="52">
        <v>18</v>
      </c>
      <c r="C42" s="58">
        <f t="shared" si="0"/>
        <v>0.14886215488794413</v>
      </c>
      <c r="D42" s="58">
        <f t="shared" si="0"/>
        <v>0</v>
      </c>
      <c r="F42" s="52">
        <v>18</v>
      </c>
      <c r="G42" s="58">
        <f t="shared" si="1"/>
        <v>4.04915882675961E-2</v>
      </c>
      <c r="H42" s="58">
        <f t="shared" si="1"/>
        <v>2.2475459162139711E-2</v>
      </c>
      <c r="J42" s="52">
        <v>18</v>
      </c>
      <c r="K42" s="58">
        <f t="shared" si="2"/>
        <v>3.0278545628874141E-2</v>
      </c>
      <c r="L42" s="58">
        <f t="shared" si="2"/>
        <v>0.22208883553421369</v>
      </c>
      <c r="N42" s="52">
        <v>18</v>
      </c>
      <c r="O42" s="58">
        <f t="shared" si="3"/>
        <v>0.4247349710575366</v>
      </c>
      <c r="P42" s="58">
        <f t="shared" si="3"/>
        <v>5.7010138503713191E-2</v>
      </c>
      <c r="R42" s="52">
        <v>18</v>
      </c>
      <c r="S42" s="58">
        <f t="shared" si="4"/>
        <v>0.23348003620386626</v>
      </c>
      <c r="T42" s="58">
        <f t="shared" si="4"/>
        <v>0.3316420777525213</v>
      </c>
      <c r="W42" s="52">
        <v>18</v>
      </c>
      <c r="X42" s="58">
        <f t="shared" si="5"/>
        <v>0.87784729604581724</v>
      </c>
      <c r="Y42" s="58">
        <f t="shared" si="5"/>
        <v>0.63321651095258791</v>
      </c>
    </row>
    <row r="43" spans="1:25" x14ac:dyDescent="0.25">
      <c r="A43" s="51" t="s">
        <v>631</v>
      </c>
      <c r="B43" s="52">
        <v>28</v>
      </c>
      <c r="C43" s="58">
        <f t="shared" si="0"/>
        <v>5.2786011690627008E-2</v>
      </c>
      <c r="D43" s="58">
        <f t="shared" si="0"/>
        <v>0</v>
      </c>
      <c r="F43" s="52">
        <v>28</v>
      </c>
      <c r="G43" s="58">
        <f t="shared" si="1"/>
        <v>8.4031096407030711E-3</v>
      </c>
      <c r="H43" s="58">
        <f t="shared" si="1"/>
        <v>8.7380359160778229E-3</v>
      </c>
      <c r="J43" s="52">
        <v>28</v>
      </c>
      <c r="K43" s="58">
        <f t="shared" si="2"/>
        <v>5.4181737695078031E-2</v>
      </c>
      <c r="L43" s="58">
        <f t="shared" si="2"/>
        <v>0</v>
      </c>
      <c r="N43" s="52">
        <v>28</v>
      </c>
      <c r="O43" s="58">
        <f t="shared" si="3"/>
        <v>0.32107654796312596</v>
      </c>
      <c r="P43" s="58">
        <f t="shared" si="3"/>
        <v>0.32604077204719062</v>
      </c>
      <c r="R43" s="52">
        <v>28</v>
      </c>
      <c r="S43" s="58">
        <f t="shared" si="4"/>
        <v>0.51548471806102636</v>
      </c>
      <c r="T43" s="58">
        <f t="shared" si="4"/>
        <v>0.50454420135651401</v>
      </c>
      <c r="W43" s="52">
        <v>28</v>
      </c>
      <c r="X43" s="58">
        <f t="shared" si="5"/>
        <v>0.95193212505056046</v>
      </c>
      <c r="Y43" s="58">
        <f t="shared" si="5"/>
        <v>0.83932300931978243</v>
      </c>
    </row>
    <row r="44" spans="1:25" x14ac:dyDescent="0.25">
      <c r="A44" s="51" t="s">
        <v>632</v>
      </c>
      <c r="B44" s="52">
        <v>25</v>
      </c>
      <c r="C44" s="58">
        <f t="shared" si="0"/>
        <v>1.6293109185383387E-4</v>
      </c>
      <c r="D44" s="58">
        <f t="shared" si="0"/>
        <v>0</v>
      </c>
      <c r="F44" s="52">
        <v>25</v>
      </c>
      <c r="G44" s="58">
        <f t="shared" si="1"/>
        <v>1.5958465511216394E-2</v>
      </c>
      <c r="H44" s="58">
        <f t="shared" si="1"/>
        <v>1.4642359551071715E-2</v>
      </c>
      <c r="J44" s="52">
        <v>25</v>
      </c>
      <c r="K44" s="58">
        <f t="shared" si="2"/>
        <v>0</v>
      </c>
      <c r="L44" s="58">
        <f t="shared" si="2"/>
        <v>1.2605042016806723E-2</v>
      </c>
      <c r="N44" s="52">
        <v>25</v>
      </c>
      <c r="O44" s="58">
        <f t="shared" si="3"/>
        <v>0.40216330622110069</v>
      </c>
      <c r="P44" s="58">
        <f t="shared" si="3"/>
        <v>0.20663881879651469</v>
      </c>
      <c r="R44" s="52">
        <v>25</v>
      </c>
      <c r="S44" s="58">
        <f t="shared" si="4"/>
        <v>0.60863168181465443</v>
      </c>
      <c r="T44" s="58">
        <f t="shared" si="4"/>
        <v>0.57054158004684963</v>
      </c>
      <c r="W44" s="52">
        <v>25</v>
      </c>
      <c r="X44" s="58">
        <f t="shared" si="5"/>
        <v>1.0269163846388254</v>
      </c>
      <c r="Y44" s="58">
        <f t="shared" si="5"/>
        <v>0.80442780041124273</v>
      </c>
    </row>
    <row r="45" spans="1:25" x14ac:dyDescent="0.25">
      <c r="A45" s="51" t="s">
        <v>633</v>
      </c>
      <c r="B45" s="52">
        <v>24</v>
      </c>
      <c r="C45" s="58">
        <f t="shared" si="0"/>
        <v>0</v>
      </c>
      <c r="D45" s="58">
        <f t="shared" si="0"/>
        <v>0</v>
      </c>
      <c r="F45" s="52">
        <v>24</v>
      </c>
      <c r="G45" s="58">
        <f t="shared" si="1"/>
        <v>8.4408682668699803E-2</v>
      </c>
      <c r="H45" s="58">
        <f t="shared" si="1"/>
        <v>7.7937979641202262E-2</v>
      </c>
      <c r="J45" s="52">
        <v>24</v>
      </c>
      <c r="K45" s="58">
        <f t="shared" si="2"/>
        <v>0.13467921668667468</v>
      </c>
      <c r="L45" s="58">
        <f t="shared" si="2"/>
        <v>0.27746268007202884</v>
      </c>
      <c r="N45" s="52">
        <v>24</v>
      </c>
      <c r="O45" s="58">
        <f t="shared" si="3"/>
        <v>1</v>
      </c>
      <c r="P45" s="58">
        <f t="shared" si="3"/>
        <v>7.5053643931920724E-2</v>
      </c>
      <c r="R45" s="52">
        <v>24</v>
      </c>
      <c r="S45" s="58">
        <f t="shared" si="4"/>
        <v>0.56383310189220182</v>
      </c>
      <c r="T45" s="58">
        <f t="shared" si="4"/>
        <v>0.36472100132313351</v>
      </c>
      <c r="W45" s="52">
        <v>24</v>
      </c>
      <c r="X45" s="58">
        <f t="shared" si="5"/>
        <v>1.7829210012475762</v>
      </c>
      <c r="Y45" s="58">
        <f t="shared" si="5"/>
        <v>0.79517530496828526</v>
      </c>
    </row>
    <row r="46" spans="1:25" x14ac:dyDescent="0.25">
      <c r="A46" s="51" t="s">
        <v>634</v>
      </c>
      <c r="B46" s="52">
        <v>11</v>
      </c>
      <c r="C46" s="58">
        <f t="shared" ref="C46:D54" si="6">C18/$C$2</f>
        <v>0</v>
      </c>
      <c r="D46" s="58">
        <f t="shared" si="6"/>
        <v>0</v>
      </c>
      <c r="F46" s="52">
        <v>11</v>
      </c>
      <c r="G46" s="58">
        <f t="shared" ref="G46:H54" si="7">G18/$G$7</f>
        <v>1.362396583570459E-3</v>
      </c>
      <c r="H46" s="58">
        <f t="shared" si="7"/>
        <v>2.4534030415662568E-3</v>
      </c>
      <c r="J46" s="52">
        <v>11</v>
      </c>
      <c r="K46" s="58">
        <f t="shared" ref="K46:L54" si="8">K18/$L$10</f>
        <v>0</v>
      </c>
      <c r="L46" s="58">
        <f t="shared" si="8"/>
        <v>0</v>
      </c>
      <c r="N46" s="52">
        <v>11</v>
      </c>
      <c r="O46" s="58">
        <f t="shared" ref="O46:P54" si="9">O18/$O$17</f>
        <v>0.18724723537654447</v>
      </c>
      <c r="P46" s="58">
        <f t="shared" si="9"/>
        <v>1.9636205067390607E-2</v>
      </c>
      <c r="R46" s="52">
        <v>11</v>
      </c>
      <c r="S46" s="58">
        <f t="shared" ref="S46:T54" si="10">S18/$T$22</f>
        <v>6.0497190924699927E-2</v>
      </c>
      <c r="T46" s="58">
        <f t="shared" si="10"/>
        <v>0.11049354480072469</v>
      </c>
      <c r="W46" s="52">
        <v>11</v>
      </c>
      <c r="X46" s="58">
        <f t="shared" si="5"/>
        <v>0.24910682288481487</v>
      </c>
      <c r="Y46" s="58">
        <f t="shared" si="5"/>
        <v>0.13258315290968156</v>
      </c>
    </row>
    <row r="47" spans="1:25" x14ac:dyDescent="0.25">
      <c r="A47" s="51" t="s">
        <v>635</v>
      </c>
      <c r="B47" s="52">
        <v>23</v>
      </c>
      <c r="C47" s="58">
        <f t="shared" si="6"/>
        <v>0</v>
      </c>
      <c r="D47" s="58">
        <f t="shared" si="6"/>
        <v>3.2836368774685813E-2</v>
      </c>
      <c r="F47" s="52">
        <v>23</v>
      </c>
      <c r="G47" s="58">
        <f t="shared" si="7"/>
        <v>0.12550204904083101</v>
      </c>
      <c r="H47" s="58">
        <f t="shared" si="7"/>
        <v>0.13777087956722803</v>
      </c>
      <c r="J47" s="52">
        <v>23</v>
      </c>
      <c r="K47" s="58">
        <f t="shared" si="8"/>
        <v>0</v>
      </c>
      <c r="L47" s="58">
        <f t="shared" si="8"/>
        <v>8.1600666644580128E-2</v>
      </c>
      <c r="N47" s="52">
        <v>23</v>
      </c>
      <c r="O47" s="58">
        <f t="shared" si="9"/>
        <v>6.6074434113020525E-2</v>
      </c>
      <c r="P47" s="58">
        <f t="shared" si="9"/>
        <v>4.5760201653323264E-2</v>
      </c>
      <c r="R47" s="52">
        <v>23</v>
      </c>
      <c r="S47" s="58">
        <f t="shared" si="10"/>
        <v>7.2580289794713454E-2</v>
      </c>
      <c r="T47" s="58">
        <f t="shared" si="10"/>
        <v>0.31699167864818106</v>
      </c>
      <c r="W47" s="52">
        <v>23</v>
      </c>
      <c r="X47" s="58">
        <f t="shared" si="5"/>
        <v>0.26415677294856499</v>
      </c>
      <c r="Y47" s="58">
        <f t="shared" si="5"/>
        <v>0.61495979528799838</v>
      </c>
    </row>
    <row r="48" spans="1:25" x14ac:dyDescent="0.25">
      <c r="A48" s="51" t="s">
        <v>636</v>
      </c>
      <c r="B48" s="52">
        <v>16</v>
      </c>
      <c r="C48" s="58">
        <f t="shared" si="6"/>
        <v>1.3405591355683931E-4</v>
      </c>
      <c r="D48" s="58">
        <f t="shared" si="6"/>
        <v>0</v>
      </c>
      <c r="F48" s="52">
        <v>16</v>
      </c>
      <c r="G48" s="58">
        <f t="shared" si="7"/>
        <v>2.7678162171484066E-2</v>
      </c>
      <c r="H48" s="58">
        <f t="shared" si="7"/>
        <v>3.048192169623367E-2</v>
      </c>
      <c r="J48" s="52">
        <v>16</v>
      </c>
      <c r="K48" s="58">
        <f t="shared" si="8"/>
        <v>9.5883299730536831E-2</v>
      </c>
      <c r="L48" s="58">
        <f t="shared" si="8"/>
        <v>7.1099316828353423E-2</v>
      </c>
      <c r="N48" s="52">
        <v>16</v>
      </c>
      <c r="O48" s="58">
        <f t="shared" si="9"/>
        <v>0.28433809902390644</v>
      </c>
      <c r="P48" s="58">
        <f t="shared" si="9"/>
        <v>5.8065734090951393E-2</v>
      </c>
      <c r="R48" s="52">
        <v>16</v>
      </c>
      <c r="S48" s="58">
        <f t="shared" si="10"/>
        <v>0.32228713752750676</v>
      </c>
      <c r="T48" s="58">
        <f t="shared" si="10"/>
        <v>0.36979593794491972</v>
      </c>
      <c r="W48" s="52">
        <v>16</v>
      </c>
      <c r="X48" s="58">
        <f t="shared" si="5"/>
        <v>0.73032075436699095</v>
      </c>
      <c r="Y48" s="58">
        <f t="shared" si="5"/>
        <v>0.52944291056045822</v>
      </c>
    </row>
    <row r="49" spans="1:25" x14ac:dyDescent="0.25">
      <c r="A49" s="51" t="s">
        <v>637</v>
      </c>
      <c r="B49" s="52">
        <v>12</v>
      </c>
      <c r="C49" s="58">
        <f t="shared" si="6"/>
        <v>0</v>
      </c>
      <c r="D49" s="58">
        <f t="shared" si="6"/>
        <v>0</v>
      </c>
      <c r="F49" s="52">
        <v>12</v>
      </c>
      <c r="G49" s="58">
        <f t="shared" si="7"/>
        <v>3.7572556013923487E-2</v>
      </c>
      <c r="H49" s="58">
        <f t="shared" si="7"/>
        <v>4.0596876744407685E-2</v>
      </c>
      <c r="J49" s="52">
        <v>12</v>
      </c>
      <c r="K49" s="58">
        <f t="shared" si="8"/>
        <v>8.5611278365051897E-3</v>
      </c>
      <c r="L49" s="58">
        <f t="shared" si="8"/>
        <v>7.5030012004801916E-2</v>
      </c>
      <c r="N49" s="52">
        <v>12</v>
      </c>
      <c r="O49" s="58">
        <f t="shared" si="9"/>
        <v>0.39823074734572217</v>
      </c>
      <c r="P49" s="58">
        <f t="shared" si="9"/>
        <v>7.0658431071203509E-2</v>
      </c>
      <c r="R49" s="52">
        <v>12</v>
      </c>
      <c r="S49" s="58">
        <f t="shared" si="10"/>
        <v>0.28497149588962889</v>
      </c>
      <c r="T49" s="58">
        <f t="shared" si="10"/>
        <v>0.49047601220886083</v>
      </c>
      <c r="W49" s="52">
        <v>12</v>
      </c>
      <c r="X49" s="58">
        <f t="shared" si="5"/>
        <v>0.72933592708577977</v>
      </c>
      <c r="Y49" s="58">
        <f t="shared" si="5"/>
        <v>0.67676133202927391</v>
      </c>
    </row>
    <row r="50" spans="1:25" x14ac:dyDescent="0.25">
      <c r="A50" s="51" t="s">
        <v>638</v>
      </c>
      <c r="B50" s="52">
        <v>15</v>
      </c>
      <c r="C50" s="58">
        <f t="shared" si="6"/>
        <v>0</v>
      </c>
      <c r="D50" s="58">
        <f t="shared" si="6"/>
        <v>0</v>
      </c>
      <c r="F50" s="52">
        <v>15</v>
      </c>
      <c r="G50" s="58">
        <f t="shared" si="7"/>
        <v>1.3560429685904503E-3</v>
      </c>
      <c r="H50" s="58">
        <f t="shared" si="7"/>
        <v>1.4644174869637434E-3</v>
      </c>
      <c r="J50" s="52">
        <v>15</v>
      </c>
      <c r="K50" s="58">
        <f t="shared" si="8"/>
        <v>0</v>
      </c>
      <c r="L50" s="58">
        <f t="shared" si="8"/>
        <v>3.3013205282112844E-2</v>
      </c>
      <c r="N50" s="52">
        <v>15</v>
      </c>
      <c r="O50" s="58">
        <f t="shared" si="9"/>
        <v>0.33524599099685981</v>
      </c>
      <c r="P50" s="58">
        <f t="shared" si="9"/>
        <v>0.23220178095195046</v>
      </c>
      <c r="R50" s="52">
        <v>15</v>
      </c>
      <c r="S50" s="58">
        <f t="shared" si="10"/>
        <v>0.96659740980912634</v>
      </c>
      <c r="T50" s="58">
        <f t="shared" si="10"/>
        <v>1</v>
      </c>
      <c r="W50" s="52">
        <v>15</v>
      </c>
      <c r="X50" s="58">
        <f t="shared" si="5"/>
        <v>1.3031994437745766</v>
      </c>
      <c r="Y50" s="58">
        <f t="shared" si="5"/>
        <v>1.2666794037210272</v>
      </c>
    </row>
    <row r="51" spans="1:25" x14ac:dyDescent="0.25">
      <c r="A51" s="51" t="s">
        <v>639</v>
      </c>
      <c r="B51" s="52">
        <v>14</v>
      </c>
      <c r="C51" s="58">
        <f t="shared" si="6"/>
        <v>0</v>
      </c>
      <c r="D51" s="58">
        <f t="shared" si="6"/>
        <v>0.11364589492206216</v>
      </c>
      <c r="F51" s="52">
        <v>14</v>
      </c>
      <c r="G51" s="58">
        <f t="shared" si="7"/>
        <v>2.4406958116062394E-3</v>
      </c>
      <c r="H51" s="58">
        <f t="shared" si="7"/>
        <v>2.5114932356691947E-3</v>
      </c>
      <c r="J51" s="52">
        <v>14</v>
      </c>
      <c r="K51" s="58">
        <f t="shared" si="8"/>
        <v>0</v>
      </c>
      <c r="L51" s="58">
        <f t="shared" si="8"/>
        <v>3.9015606242496996E-2</v>
      </c>
      <c r="N51" s="52">
        <v>14</v>
      </c>
      <c r="O51" s="58">
        <f t="shared" si="9"/>
        <v>5.8541682731041156E-2</v>
      </c>
      <c r="P51" s="58">
        <f t="shared" si="9"/>
        <v>6.4393989752480119E-2</v>
      </c>
      <c r="R51" s="52">
        <v>14</v>
      </c>
      <c r="S51" s="58">
        <f t="shared" si="10"/>
        <v>0.12266808923995667</v>
      </c>
      <c r="T51" s="58">
        <f t="shared" si="10"/>
        <v>0.18125311236652164</v>
      </c>
      <c r="W51" s="52">
        <v>14</v>
      </c>
      <c r="X51" s="58">
        <f t="shared" si="5"/>
        <v>0.18365046778260408</v>
      </c>
      <c r="Y51" s="58">
        <f t="shared" si="5"/>
        <v>0.40082009651923012</v>
      </c>
    </row>
    <row r="52" spans="1:25" x14ac:dyDescent="0.25">
      <c r="A52" s="51" t="s">
        <v>640</v>
      </c>
      <c r="B52" s="52">
        <v>5</v>
      </c>
      <c r="C52" s="58">
        <f t="shared" si="6"/>
        <v>3.3965815949709433E-2</v>
      </c>
      <c r="D52" s="58">
        <f t="shared" si="6"/>
        <v>2.1312661997154564E-2</v>
      </c>
      <c r="F52" s="52">
        <v>5</v>
      </c>
      <c r="G52" s="58">
        <f t="shared" si="7"/>
        <v>1.0891911394300806E-4</v>
      </c>
      <c r="H52" s="58">
        <f t="shared" si="7"/>
        <v>1.3614889242876007E-4</v>
      </c>
      <c r="J52" s="52">
        <v>5</v>
      </c>
      <c r="K52" s="58">
        <f t="shared" si="8"/>
        <v>0</v>
      </c>
      <c r="L52" s="58">
        <f t="shared" si="8"/>
        <v>0</v>
      </c>
      <c r="N52" s="52">
        <v>5</v>
      </c>
      <c r="O52" s="58">
        <f t="shared" si="9"/>
        <v>4.1960589325455794E-2</v>
      </c>
      <c r="P52" s="58">
        <f t="shared" si="9"/>
        <v>4.4103687671334851E-2</v>
      </c>
      <c r="R52" s="52">
        <v>5</v>
      </c>
      <c r="S52" s="58">
        <f t="shared" si="10"/>
        <v>0.17155929708969112</v>
      </c>
      <c r="T52" s="58">
        <f t="shared" si="10"/>
        <v>0.17307780048643587</v>
      </c>
      <c r="W52" s="52">
        <v>5</v>
      </c>
      <c r="X52" s="58">
        <f t="shared" si="5"/>
        <v>0.24759462147879935</v>
      </c>
      <c r="Y52" s="58">
        <f t="shared" si="5"/>
        <v>0.23863029904735406</v>
      </c>
    </row>
    <row r="53" spans="1:25" x14ac:dyDescent="0.25">
      <c r="A53" s="51" t="s">
        <v>641</v>
      </c>
      <c r="B53" s="52">
        <v>13</v>
      </c>
      <c r="C53" s="58">
        <f t="shared" si="6"/>
        <v>0</v>
      </c>
      <c r="D53" s="58">
        <f t="shared" si="6"/>
        <v>2.726038162426747E-3</v>
      </c>
      <c r="F53" s="52">
        <v>13</v>
      </c>
      <c r="G53" s="58">
        <f t="shared" si="7"/>
        <v>2.9517079878555183E-3</v>
      </c>
      <c r="H53" s="58">
        <f t="shared" si="7"/>
        <v>2.6384747693410848E-3</v>
      </c>
      <c r="J53" s="52">
        <v>13</v>
      </c>
      <c r="K53" s="58">
        <f t="shared" si="8"/>
        <v>0</v>
      </c>
      <c r="L53" s="58">
        <f t="shared" si="8"/>
        <v>0</v>
      </c>
      <c r="N53" s="52">
        <v>13</v>
      </c>
      <c r="O53" s="58">
        <f t="shared" si="9"/>
        <v>2.7573113953803734E-2</v>
      </c>
      <c r="P53" s="58">
        <f t="shared" si="9"/>
        <v>3.6560300565554607E-2</v>
      </c>
      <c r="R53" s="52">
        <v>13</v>
      </c>
      <c r="S53" s="58">
        <f t="shared" si="10"/>
        <v>6.9944551618391582E-2</v>
      </c>
      <c r="T53" s="58">
        <f t="shared" si="10"/>
        <v>0.1341615689173975</v>
      </c>
      <c r="W53" s="52">
        <v>13</v>
      </c>
      <c r="X53" s="58">
        <f t="shared" si="5"/>
        <v>0.10046937356005084</v>
      </c>
      <c r="Y53" s="58">
        <f t="shared" si="5"/>
        <v>0.17608638241471994</v>
      </c>
    </row>
    <row r="54" spans="1:25" x14ac:dyDescent="0.25">
      <c r="A54" s="51" t="s">
        <v>642</v>
      </c>
      <c r="B54" s="52">
        <v>29</v>
      </c>
      <c r="C54" s="58">
        <f t="shared" si="6"/>
        <v>3.6807277046149847E-2</v>
      </c>
      <c r="D54" s="58">
        <f t="shared" si="6"/>
        <v>0</v>
      </c>
      <c r="F54" s="52">
        <v>29</v>
      </c>
      <c r="G54" s="58">
        <f t="shared" si="7"/>
        <v>1.2903284365115024E-3</v>
      </c>
      <c r="H54" s="58">
        <f t="shared" si="7"/>
        <v>1.2454900679382973E-3</v>
      </c>
      <c r="J54" s="52">
        <v>29</v>
      </c>
      <c r="K54" s="58">
        <f t="shared" si="8"/>
        <v>0</v>
      </c>
      <c r="L54" s="58">
        <f t="shared" si="8"/>
        <v>0.17406962785114047</v>
      </c>
      <c r="N54" s="52">
        <v>29</v>
      </c>
      <c r="O54" s="58">
        <f t="shared" si="9"/>
        <v>2.3265645814443844E-2</v>
      </c>
      <c r="P54" s="58">
        <f t="shared" si="9"/>
        <v>3.344935135379469E-2</v>
      </c>
      <c r="R54" s="52">
        <v>29</v>
      </c>
      <c r="S54" s="58">
        <f t="shared" si="10"/>
        <v>3.2860156132098098E-2</v>
      </c>
      <c r="T54" s="58">
        <f t="shared" si="10"/>
        <v>1.769481513371526E-2</v>
      </c>
      <c r="W54" s="52">
        <v>29</v>
      </c>
      <c r="X54" s="58">
        <f t="shared" si="5"/>
        <v>9.4223407429203293E-2</v>
      </c>
      <c r="Y54" s="58">
        <f t="shared" si="5"/>
        <v>0.22645928440658872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0"/>
  <sheetViews>
    <sheetView topLeftCell="A73" workbookViewId="0">
      <selection activeCell="I19" sqref="I19"/>
    </sheetView>
  </sheetViews>
  <sheetFormatPr defaultRowHeight="15" x14ac:dyDescent="0.25"/>
  <sheetData>
    <row r="1" spans="1:17" ht="45" x14ac:dyDescent="0.25">
      <c r="A1" s="1" t="s">
        <v>0</v>
      </c>
      <c r="B1" s="4" t="s">
        <v>290</v>
      </c>
      <c r="C1" s="59" t="s">
        <v>554</v>
      </c>
      <c r="D1" s="2" t="s">
        <v>10</v>
      </c>
      <c r="E1" s="2"/>
      <c r="F1" s="60" t="s">
        <v>555</v>
      </c>
      <c r="G1" s="2" t="s">
        <v>11</v>
      </c>
      <c r="H1" s="2"/>
      <c r="I1" s="60" t="s">
        <v>556</v>
      </c>
      <c r="J1" s="2" t="s">
        <v>12</v>
      </c>
      <c r="K1" s="2"/>
      <c r="L1" s="60" t="s">
        <v>557</v>
      </c>
      <c r="M1" s="2" t="s">
        <v>13</v>
      </c>
      <c r="N1" s="2"/>
      <c r="O1" s="60" t="s">
        <v>558</v>
      </c>
      <c r="P1" s="2" t="s">
        <v>14</v>
      </c>
    </row>
    <row r="2" spans="1:17" x14ac:dyDescent="0.25">
      <c r="A2" s="5" t="s">
        <v>166</v>
      </c>
      <c r="B2" s="4" t="s">
        <v>438</v>
      </c>
      <c r="C2" s="59" t="s">
        <v>153</v>
      </c>
      <c r="D2" s="12" t="s">
        <v>36</v>
      </c>
      <c r="E2" s="12" t="s">
        <v>650</v>
      </c>
      <c r="F2" s="60" t="s">
        <v>153</v>
      </c>
      <c r="G2" s="12" t="s">
        <v>36</v>
      </c>
      <c r="H2" s="12" t="s">
        <v>650</v>
      </c>
      <c r="I2" s="60" t="s">
        <v>153</v>
      </c>
      <c r="J2" s="12" t="s">
        <v>36</v>
      </c>
      <c r="K2" s="12" t="s">
        <v>650</v>
      </c>
      <c r="L2" s="60" t="s">
        <v>153</v>
      </c>
      <c r="M2" s="12" t="s">
        <v>36</v>
      </c>
      <c r="N2" s="12" t="s">
        <v>650</v>
      </c>
      <c r="O2" s="60" t="s">
        <v>153</v>
      </c>
      <c r="P2" s="12" t="s">
        <v>36</v>
      </c>
      <c r="Q2" s="12" t="s">
        <v>650</v>
      </c>
    </row>
    <row r="3" spans="1:17" x14ac:dyDescent="0.25">
      <c r="A3" s="5" t="s">
        <v>167</v>
      </c>
      <c r="B3" s="4" t="s">
        <v>439</v>
      </c>
      <c r="C3" s="59" t="s">
        <v>153</v>
      </c>
      <c r="D3" s="9" t="s">
        <v>36</v>
      </c>
      <c r="E3" s="12" t="s">
        <v>650</v>
      </c>
      <c r="F3" s="60" t="s">
        <v>153</v>
      </c>
      <c r="G3" s="9" t="s">
        <v>36</v>
      </c>
      <c r="H3" s="12" t="s">
        <v>650</v>
      </c>
      <c r="I3" s="60" t="s">
        <v>153</v>
      </c>
      <c r="J3" s="9" t="s">
        <v>36</v>
      </c>
      <c r="K3" s="12" t="s">
        <v>650</v>
      </c>
      <c r="L3" s="60" t="s">
        <v>153</v>
      </c>
      <c r="M3" s="9" t="s">
        <v>36</v>
      </c>
      <c r="N3" s="12" t="s">
        <v>650</v>
      </c>
      <c r="O3" s="60" t="s">
        <v>153</v>
      </c>
      <c r="P3" s="9" t="s">
        <v>36</v>
      </c>
      <c r="Q3" s="12" t="s">
        <v>650</v>
      </c>
    </row>
    <row r="4" spans="1:17" x14ac:dyDescent="0.25">
      <c r="A4" s="5" t="s">
        <v>168</v>
      </c>
      <c r="B4" s="4" t="s">
        <v>440</v>
      </c>
      <c r="C4" s="59" t="s">
        <v>153</v>
      </c>
      <c r="D4" s="9" t="s">
        <v>36</v>
      </c>
      <c r="E4" s="12" t="s">
        <v>650</v>
      </c>
      <c r="F4" s="60" t="s">
        <v>153</v>
      </c>
      <c r="G4" s="9" t="s">
        <v>36</v>
      </c>
      <c r="H4" s="12" t="s">
        <v>650</v>
      </c>
      <c r="I4" s="60" t="s">
        <v>153</v>
      </c>
      <c r="J4" s="9" t="s">
        <v>36</v>
      </c>
      <c r="K4" s="12" t="s">
        <v>650</v>
      </c>
      <c r="L4" s="60" t="s">
        <v>153</v>
      </c>
      <c r="M4" s="9" t="s">
        <v>36</v>
      </c>
      <c r="N4" s="12" t="s">
        <v>650</v>
      </c>
      <c r="O4" s="60" t="s">
        <v>153</v>
      </c>
      <c r="P4" s="9" t="s">
        <v>36</v>
      </c>
      <c r="Q4" s="12" t="s">
        <v>650</v>
      </c>
    </row>
    <row r="5" spans="1:17" x14ac:dyDescent="0.25">
      <c r="A5" s="5" t="s">
        <v>169</v>
      </c>
      <c r="B5" s="4" t="s">
        <v>441</v>
      </c>
      <c r="C5" s="59" t="s">
        <v>153</v>
      </c>
      <c r="D5" s="9" t="s">
        <v>36</v>
      </c>
      <c r="E5" s="12" t="s">
        <v>650</v>
      </c>
      <c r="F5" s="60" t="s">
        <v>153</v>
      </c>
      <c r="G5" s="9" t="s">
        <v>36</v>
      </c>
      <c r="H5" s="12" t="s">
        <v>650</v>
      </c>
      <c r="I5" s="60" t="s">
        <v>153</v>
      </c>
      <c r="J5" s="9" t="s">
        <v>36</v>
      </c>
      <c r="K5" s="12" t="s">
        <v>650</v>
      </c>
      <c r="L5" s="60" t="s">
        <v>153</v>
      </c>
      <c r="M5" s="9" t="s">
        <v>36</v>
      </c>
      <c r="N5" s="12" t="s">
        <v>650</v>
      </c>
      <c r="O5" s="60" t="s">
        <v>153</v>
      </c>
      <c r="P5" s="9" t="s">
        <v>36</v>
      </c>
      <c r="Q5" s="12" t="s">
        <v>650</v>
      </c>
    </row>
    <row r="6" spans="1:17" x14ac:dyDescent="0.25">
      <c r="A6" s="5" t="s">
        <v>170</v>
      </c>
      <c r="B6" s="4" t="s">
        <v>426</v>
      </c>
      <c r="C6" s="59" t="s">
        <v>153</v>
      </c>
      <c r="D6" s="9" t="s">
        <v>119</v>
      </c>
      <c r="E6" s="12" t="s">
        <v>650</v>
      </c>
      <c r="F6" s="60" t="s">
        <v>153</v>
      </c>
      <c r="G6" s="9" t="s">
        <v>36</v>
      </c>
      <c r="H6" s="12" t="s">
        <v>650</v>
      </c>
      <c r="I6" s="60" t="s">
        <v>153</v>
      </c>
      <c r="J6" s="9" t="s">
        <v>36</v>
      </c>
      <c r="K6" s="12" t="s">
        <v>650</v>
      </c>
      <c r="L6" s="60" t="s">
        <v>153</v>
      </c>
      <c r="M6" s="9" t="s">
        <v>41</v>
      </c>
      <c r="N6" s="9" t="s">
        <v>651</v>
      </c>
      <c r="O6" s="60" t="s">
        <v>153</v>
      </c>
      <c r="P6" s="9" t="s">
        <v>36</v>
      </c>
      <c r="Q6" s="12" t="s">
        <v>650</v>
      </c>
    </row>
    <row r="7" spans="1:17" x14ac:dyDescent="0.25">
      <c r="A7" s="5" t="s">
        <v>171</v>
      </c>
      <c r="B7" s="4" t="s">
        <v>442</v>
      </c>
      <c r="C7" s="59" t="s">
        <v>153</v>
      </c>
      <c r="D7" s="9" t="s">
        <v>36</v>
      </c>
      <c r="E7" s="12" t="s">
        <v>650</v>
      </c>
      <c r="F7" s="60" t="s">
        <v>153</v>
      </c>
      <c r="G7" s="9" t="s">
        <v>36</v>
      </c>
      <c r="H7" s="12" t="s">
        <v>650</v>
      </c>
      <c r="I7" s="60" t="s">
        <v>153</v>
      </c>
      <c r="J7" s="9" t="s">
        <v>36</v>
      </c>
      <c r="K7" s="12" t="s">
        <v>650</v>
      </c>
      <c r="L7" s="60" t="s">
        <v>153</v>
      </c>
      <c r="M7" s="9" t="s">
        <v>2</v>
      </c>
      <c r="N7" s="9" t="s">
        <v>651</v>
      </c>
      <c r="O7" s="60" t="s">
        <v>153</v>
      </c>
      <c r="P7" s="9" t="s">
        <v>36</v>
      </c>
      <c r="Q7" s="12" t="s">
        <v>650</v>
      </c>
    </row>
    <row r="8" spans="1:17" x14ac:dyDescent="0.25">
      <c r="A8" s="5" t="s">
        <v>172</v>
      </c>
      <c r="B8" s="4" t="s">
        <v>443</v>
      </c>
      <c r="C8" s="59" t="s">
        <v>153</v>
      </c>
      <c r="D8" s="9" t="s">
        <v>36</v>
      </c>
      <c r="E8" s="12" t="s">
        <v>650</v>
      </c>
      <c r="F8" s="60" t="s">
        <v>153</v>
      </c>
      <c r="G8" s="9" t="s">
        <v>36</v>
      </c>
      <c r="H8" s="12" t="s">
        <v>650</v>
      </c>
      <c r="I8" s="60" t="s">
        <v>153</v>
      </c>
      <c r="J8" s="9" t="s">
        <v>36</v>
      </c>
      <c r="K8" s="12" t="s">
        <v>650</v>
      </c>
      <c r="L8" s="60" t="s">
        <v>153</v>
      </c>
      <c r="M8" s="9" t="s">
        <v>36</v>
      </c>
      <c r="N8" s="12" t="s">
        <v>650</v>
      </c>
      <c r="O8" s="60" t="s">
        <v>153</v>
      </c>
      <c r="P8" s="9" t="s">
        <v>36</v>
      </c>
      <c r="Q8" s="12" t="s">
        <v>650</v>
      </c>
    </row>
    <row r="9" spans="1:17" x14ac:dyDescent="0.25">
      <c r="A9" s="5" t="s">
        <v>173</v>
      </c>
      <c r="B9" s="4" t="s">
        <v>444</v>
      </c>
      <c r="C9" s="59" t="s">
        <v>153</v>
      </c>
      <c r="D9" s="9" t="s">
        <v>36</v>
      </c>
      <c r="E9" s="12" t="s">
        <v>650</v>
      </c>
      <c r="F9" s="60" t="s">
        <v>153</v>
      </c>
      <c r="G9" s="9" t="s">
        <v>36</v>
      </c>
      <c r="H9" s="12" t="s">
        <v>650</v>
      </c>
      <c r="I9" s="60" t="s">
        <v>153</v>
      </c>
      <c r="J9" s="9" t="s">
        <v>36</v>
      </c>
      <c r="K9" s="12" t="s">
        <v>650</v>
      </c>
      <c r="L9" s="60" t="s">
        <v>153</v>
      </c>
      <c r="M9" s="9" t="s">
        <v>36</v>
      </c>
      <c r="N9" s="12" t="s">
        <v>650</v>
      </c>
      <c r="O9" s="60" t="s">
        <v>153</v>
      </c>
      <c r="P9" s="9" t="s">
        <v>36</v>
      </c>
      <c r="Q9" s="12" t="s">
        <v>650</v>
      </c>
    </row>
    <row r="10" spans="1:17" x14ac:dyDescent="0.25">
      <c r="A10" s="5" t="s">
        <v>174</v>
      </c>
      <c r="B10" s="4" t="s">
        <v>445</v>
      </c>
      <c r="C10" s="59" t="s">
        <v>153</v>
      </c>
      <c r="D10" s="9" t="s">
        <v>36</v>
      </c>
      <c r="E10" s="12" t="s">
        <v>650</v>
      </c>
      <c r="F10" s="60" t="s">
        <v>153</v>
      </c>
      <c r="G10" s="9" t="s">
        <v>36</v>
      </c>
      <c r="H10" s="12" t="s">
        <v>650</v>
      </c>
      <c r="I10" s="60" t="s">
        <v>153</v>
      </c>
      <c r="J10" s="9" t="s">
        <v>36</v>
      </c>
      <c r="K10" s="12" t="s">
        <v>650</v>
      </c>
      <c r="L10" s="60" t="s">
        <v>153</v>
      </c>
      <c r="M10" s="9" t="s">
        <v>36</v>
      </c>
      <c r="N10" s="12" t="s">
        <v>650</v>
      </c>
      <c r="O10" s="60" t="s">
        <v>153</v>
      </c>
      <c r="P10" s="9" t="s">
        <v>36</v>
      </c>
      <c r="Q10" s="12" t="s">
        <v>650</v>
      </c>
    </row>
    <row r="11" spans="1:17" x14ac:dyDescent="0.25">
      <c r="A11" s="5" t="s">
        <v>175</v>
      </c>
      <c r="B11" s="4" t="s">
        <v>446</v>
      </c>
      <c r="C11" s="59" t="s">
        <v>153</v>
      </c>
      <c r="D11" s="9" t="s">
        <v>36</v>
      </c>
      <c r="E11" s="12" t="s">
        <v>650</v>
      </c>
      <c r="F11" s="60" t="s">
        <v>153</v>
      </c>
      <c r="G11" s="9" t="s">
        <v>36</v>
      </c>
      <c r="H11" s="12" t="s">
        <v>650</v>
      </c>
      <c r="I11" s="60" t="s">
        <v>153</v>
      </c>
      <c r="J11" s="9" t="s">
        <v>36</v>
      </c>
      <c r="K11" s="12" t="s">
        <v>650</v>
      </c>
      <c r="L11" s="60" t="s">
        <v>153</v>
      </c>
      <c r="M11" s="9" t="s">
        <v>36</v>
      </c>
      <c r="N11" s="12" t="s">
        <v>650</v>
      </c>
      <c r="O11" s="60" t="s">
        <v>153</v>
      </c>
      <c r="P11" s="9" t="s">
        <v>36</v>
      </c>
      <c r="Q11" s="12" t="s">
        <v>650</v>
      </c>
    </row>
    <row r="12" spans="1:17" x14ac:dyDescent="0.25">
      <c r="A12" s="5" t="s">
        <v>176</v>
      </c>
      <c r="B12" s="4" t="s">
        <v>447</v>
      </c>
      <c r="C12" s="59" t="s">
        <v>153</v>
      </c>
      <c r="D12" s="9" t="s">
        <v>36</v>
      </c>
      <c r="E12" s="12" t="s">
        <v>650</v>
      </c>
      <c r="F12" s="60" t="s">
        <v>153</v>
      </c>
      <c r="G12" s="9" t="s">
        <v>36</v>
      </c>
      <c r="H12" s="12" t="s">
        <v>650</v>
      </c>
      <c r="I12" s="60" t="s">
        <v>153</v>
      </c>
      <c r="J12" s="9" t="s">
        <v>36</v>
      </c>
      <c r="K12" s="12" t="s">
        <v>650</v>
      </c>
      <c r="L12" s="60" t="s">
        <v>153</v>
      </c>
      <c r="M12" s="9" t="s">
        <v>36</v>
      </c>
      <c r="N12" s="12" t="s">
        <v>650</v>
      </c>
      <c r="O12" s="60" t="s">
        <v>153</v>
      </c>
      <c r="P12" s="9" t="s">
        <v>36</v>
      </c>
      <c r="Q12" s="12" t="s">
        <v>650</v>
      </c>
    </row>
    <row r="13" spans="1:17" x14ac:dyDescent="0.25">
      <c r="A13" s="13" t="s">
        <v>107</v>
      </c>
      <c r="B13" s="4" t="s">
        <v>384</v>
      </c>
      <c r="C13" s="59" t="s">
        <v>153</v>
      </c>
      <c r="D13" s="11" t="s">
        <v>36</v>
      </c>
      <c r="E13" s="12" t="s">
        <v>650</v>
      </c>
      <c r="F13" s="60" t="s">
        <v>153</v>
      </c>
      <c r="G13" s="11" t="s">
        <v>36</v>
      </c>
      <c r="H13" s="12" t="s">
        <v>650</v>
      </c>
      <c r="I13" s="60" t="s">
        <v>153</v>
      </c>
      <c r="J13" s="11" t="s">
        <v>36</v>
      </c>
      <c r="K13" s="12" t="s">
        <v>650</v>
      </c>
      <c r="L13" s="60" t="s">
        <v>153</v>
      </c>
      <c r="M13" s="11" t="s">
        <v>36</v>
      </c>
      <c r="N13" s="12" t="s">
        <v>650</v>
      </c>
      <c r="O13" s="60" t="s">
        <v>153</v>
      </c>
      <c r="P13" s="11" t="s">
        <v>36</v>
      </c>
      <c r="Q13" s="12" t="s">
        <v>650</v>
      </c>
    </row>
    <row r="14" spans="1:17" x14ac:dyDescent="0.25">
      <c r="A14" s="5" t="s">
        <v>177</v>
      </c>
      <c r="B14" s="4" t="s">
        <v>448</v>
      </c>
      <c r="C14" s="59" t="s">
        <v>153</v>
      </c>
      <c r="D14" s="9" t="s">
        <v>36</v>
      </c>
      <c r="E14" s="12" t="s">
        <v>650</v>
      </c>
      <c r="F14" s="60" t="s">
        <v>153</v>
      </c>
      <c r="G14" s="9" t="s">
        <v>36</v>
      </c>
      <c r="H14" s="12" t="s">
        <v>650</v>
      </c>
      <c r="I14" s="60" t="s">
        <v>153</v>
      </c>
      <c r="J14" s="9" t="s">
        <v>36</v>
      </c>
      <c r="K14" s="12" t="s">
        <v>650</v>
      </c>
      <c r="L14" s="60" t="s">
        <v>153</v>
      </c>
      <c r="M14" s="9" t="s">
        <v>36</v>
      </c>
      <c r="N14" s="12" t="s">
        <v>650</v>
      </c>
      <c r="O14" s="60" t="s">
        <v>153</v>
      </c>
      <c r="P14" s="9" t="s">
        <v>36</v>
      </c>
      <c r="Q14" s="12" t="s">
        <v>650</v>
      </c>
    </row>
    <row r="15" spans="1:17" x14ac:dyDescent="0.25">
      <c r="A15" s="5" t="s">
        <v>42</v>
      </c>
      <c r="B15" s="4" t="s">
        <v>319</v>
      </c>
      <c r="C15" s="59" t="s">
        <v>153</v>
      </c>
      <c r="D15" s="9" t="s">
        <v>36</v>
      </c>
      <c r="E15" s="12" t="s">
        <v>650</v>
      </c>
      <c r="F15" s="60" t="s">
        <v>153</v>
      </c>
      <c r="G15" s="9" t="s">
        <v>38</v>
      </c>
      <c r="H15" s="12" t="s">
        <v>650</v>
      </c>
      <c r="I15" s="60" t="s">
        <v>153</v>
      </c>
      <c r="J15" s="9" t="s">
        <v>38</v>
      </c>
      <c r="K15" s="12" t="s">
        <v>650</v>
      </c>
      <c r="L15" s="60" t="s">
        <v>153</v>
      </c>
      <c r="M15" s="9" t="s">
        <v>36</v>
      </c>
      <c r="N15" s="12" t="s">
        <v>650</v>
      </c>
      <c r="O15" s="60" t="s">
        <v>153</v>
      </c>
      <c r="P15" s="9" t="s">
        <v>38</v>
      </c>
      <c r="Q15" s="12" t="s">
        <v>650</v>
      </c>
    </row>
    <row r="16" spans="1:17" x14ac:dyDescent="0.25">
      <c r="A16" s="5" t="s">
        <v>178</v>
      </c>
      <c r="B16" s="4" t="s">
        <v>449</v>
      </c>
      <c r="C16" s="59" t="s">
        <v>153</v>
      </c>
      <c r="D16" s="9" t="s">
        <v>36</v>
      </c>
      <c r="E16" s="12" t="s">
        <v>650</v>
      </c>
      <c r="F16" s="60" t="s">
        <v>153</v>
      </c>
      <c r="G16" s="9" t="s">
        <v>36</v>
      </c>
      <c r="H16" s="12" t="s">
        <v>650</v>
      </c>
      <c r="I16" s="60" t="s">
        <v>153</v>
      </c>
      <c r="J16" s="9" t="s">
        <v>36</v>
      </c>
      <c r="K16" s="12" t="s">
        <v>650</v>
      </c>
      <c r="L16" s="60" t="s">
        <v>153</v>
      </c>
      <c r="M16" s="9" t="s">
        <v>36</v>
      </c>
      <c r="N16" s="12" t="s">
        <v>650</v>
      </c>
      <c r="O16" s="60" t="s">
        <v>153</v>
      </c>
      <c r="P16" s="9" t="s">
        <v>36</v>
      </c>
      <c r="Q16" s="12" t="s">
        <v>650</v>
      </c>
    </row>
    <row r="17" spans="1:17" x14ac:dyDescent="0.25">
      <c r="A17" s="5" t="s">
        <v>179</v>
      </c>
      <c r="B17" s="4" t="s">
        <v>450</v>
      </c>
      <c r="C17" s="59" t="s">
        <v>153</v>
      </c>
      <c r="D17" s="9" t="s">
        <v>36</v>
      </c>
      <c r="E17" s="12" t="s">
        <v>650</v>
      </c>
      <c r="F17" s="60" t="s">
        <v>153</v>
      </c>
      <c r="G17" s="9" t="s">
        <v>36</v>
      </c>
      <c r="H17" s="12" t="s">
        <v>650</v>
      </c>
      <c r="I17" s="60" t="s">
        <v>153</v>
      </c>
      <c r="J17" s="9" t="s">
        <v>36</v>
      </c>
      <c r="K17" s="12" t="s">
        <v>650</v>
      </c>
      <c r="L17" s="60" t="s">
        <v>153</v>
      </c>
      <c r="M17" s="9" t="s">
        <v>36</v>
      </c>
      <c r="N17" s="12" t="s">
        <v>650</v>
      </c>
      <c r="O17" s="60" t="s">
        <v>153</v>
      </c>
      <c r="P17" s="9" t="s">
        <v>36</v>
      </c>
      <c r="Q17" s="12" t="s">
        <v>650</v>
      </c>
    </row>
    <row r="18" spans="1:17" x14ac:dyDescent="0.25">
      <c r="A18" s="5" t="s">
        <v>180</v>
      </c>
      <c r="B18" s="4" t="s">
        <v>451</v>
      </c>
      <c r="C18" s="59" t="s">
        <v>153</v>
      </c>
      <c r="D18" s="9" t="s">
        <v>36</v>
      </c>
      <c r="E18" s="12" t="s">
        <v>650</v>
      </c>
      <c r="F18" s="60" t="s">
        <v>153</v>
      </c>
      <c r="G18" s="9" t="s">
        <v>36</v>
      </c>
      <c r="H18" s="12" t="s">
        <v>650</v>
      </c>
      <c r="I18" s="60" t="s">
        <v>153</v>
      </c>
      <c r="J18" s="9" t="s">
        <v>36</v>
      </c>
      <c r="K18" s="12" t="s">
        <v>650</v>
      </c>
      <c r="L18" s="60" t="s">
        <v>153</v>
      </c>
      <c r="M18" s="9" t="s">
        <v>36</v>
      </c>
      <c r="N18" s="12" t="s">
        <v>650</v>
      </c>
      <c r="O18" s="60" t="s">
        <v>153</v>
      </c>
      <c r="P18" s="9" t="s">
        <v>36</v>
      </c>
      <c r="Q18" s="12" t="s">
        <v>650</v>
      </c>
    </row>
    <row r="19" spans="1:17" x14ac:dyDescent="0.25">
      <c r="A19" s="5" t="s">
        <v>181</v>
      </c>
      <c r="B19" s="4" t="s">
        <v>452</v>
      </c>
      <c r="C19" s="59" t="s">
        <v>119</v>
      </c>
      <c r="D19" s="9" t="s">
        <v>36</v>
      </c>
      <c r="E19" s="12" t="s">
        <v>650</v>
      </c>
      <c r="F19" s="60" t="s">
        <v>119</v>
      </c>
      <c r="G19" s="9" t="s">
        <v>36</v>
      </c>
      <c r="H19" s="12" t="s">
        <v>650</v>
      </c>
      <c r="I19" s="60" t="s">
        <v>119</v>
      </c>
      <c r="J19" s="9" t="s">
        <v>2</v>
      </c>
      <c r="K19" s="9" t="s">
        <v>651</v>
      </c>
      <c r="L19" s="60" t="s">
        <v>119</v>
      </c>
      <c r="M19" s="9" t="s">
        <v>36</v>
      </c>
      <c r="N19" s="12" t="s">
        <v>650</v>
      </c>
      <c r="O19" s="60" t="s">
        <v>119</v>
      </c>
      <c r="P19" s="9" t="s">
        <v>36</v>
      </c>
      <c r="Q19" s="12" t="s">
        <v>650</v>
      </c>
    </row>
    <row r="20" spans="1:17" x14ac:dyDescent="0.25">
      <c r="A20" s="5" t="s">
        <v>45</v>
      </c>
      <c r="B20" s="4" t="s">
        <v>322</v>
      </c>
      <c r="C20" s="59" t="s">
        <v>153</v>
      </c>
      <c r="D20" s="9" t="s">
        <v>36</v>
      </c>
      <c r="E20" s="12" t="s">
        <v>650</v>
      </c>
      <c r="F20" s="60" t="s">
        <v>153</v>
      </c>
      <c r="G20" s="9">
        <v>372.0028129512624</v>
      </c>
      <c r="H20" s="9" t="s">
        <v>651</v>
      </c>
      <c r="I20" s="60" t="s">
        <v>153</v>
      </c>
      <c r="J20" s="9">
        <v>183.26561314488418</v>
      </c>
      <c r="K20" s="9" t="s">
        <v>651</v>
      </c>
      <c r="L20" s="60" t="s">
        <v>153</v>
      </c>
      <c r="M20" s="9">
        <v>350.4791482524563</v>
      </c>
      <c r="N20" s="9" t="s">
        <v>651</v>
      </c>
      <c r="O20" s="60" t="s">
        <v>153</v>
      </c>
      <c r="P20" s="9" t="s">
        <v>36</v>
      </c>
      <c r="Q20" s="12" t="s">
        <v>650</v>
      </c>
    </row>
    <row r="21" spans="1:17" x14ac:dyDescent="0.25">
      <c r="A21" s="5" t="s">
        <v>182</v>
      </c>
      <c r="B21" s="4" t="s">
        <v>453</v>
      </c>
      <c r="C21" s="59" t="s">
        <v>153</v>
      </c>
      <c r="D21" s="9" t="s">
        <v>119</v>
      </c>
      <c r="E21" s="12" t="s">
        <v>650</v>
      </c>
      <c r="F21" s="60" t="s">
        <v>153</v>
      </c>
      <c r="G21" s="9" t="s">
        <v>36</v>
      </c>
      <c r="H21" s="12" t="s">
        <v>650</v>
      </c>
      <c r="I21" s="60" t="s">
        <v>153</v>
      </c>
      <c r="J21" s="9" t="s">
        <v>36</v>
      </c>
      <c r="K21" s="12" t="s">
        <v>650</v>
      </c>
      <c r="L21" s="60" t="s">
        <v>153</v>
      </c>
      <c r="M21" s="9" t="s">
        <v>36</v>
      </c>
      <c r="N21" s="12" t="s">
        <v>650</v>
      </c>
      <c r="O21" s="60" t="s">
        <v>153</v>
      </c>
      <c r="P21" s="9" t="s">
        <v>36</v>
      </c>
      <c r="Q21" s="12" t="s">
        <v>650</v>
      </c>
    </row>
    <row r="22" spans="1:17" x14ac:dyDescent="0.25">
      <c r="A22" s="5" t="s">
        <v>183</v>
      </c>
      <c r="B22" s="4" t="s">
        <v>454</v>
      </c>
      <c r="C22" s="59" t="s">
        <v>153</v>
      </c>
      <c r="D22" s="9" t="s">
        <v>36</v>
      </c>
      <c r="E22" s="12" t="s">
        <v>650</v>
      </c>
      <c r="F22" s="60" t="s">
        <v>153</v>
      </c>
      <c r="G22" s="9" t="s">
        <v>36</v>
      </c>
      <c r="H22" s="12" t="s">
        <v>650</v>
      </c>
      <c r="I22" s="60" t="s">
        <v>153</v>
      </c>
      <c r="J22" s="9" t="s">
        <v>36</v>
      </c>
      <c r="K22" s="12" t="s">
        <v>650</v>
      </c>
      <c r="L22" s="60" t="s">
        <v>153</v>
      </c>
      <c r="M22" s="9" t="s">
        <v>36</v>
      </c>
      <c r="N22" s="12" t="s">
        <v>650</v>
      </c>
      <c r="O22" s="60" t="s">
        <v>153</v>
      </c>
      <c r="P22" s="9" t="s">
        <v>36</v>
      </c>
      <c r="Q22" s="12" t="s">
        <v>650</v>
      </c>
    </row>
    <row r="23" spans="1:17" x14ac:dyDescent="0.25">
      <c r="A23" s="17" t="s">
        <v>155</v>
      </c>
      <c r="B23" s="4" t="s">
        <v>427</v>
      </c>
      <c r="C23" s="59" t="s">
        <v>119</v>
      </c>
      <c r="D23" s="16" t="s">
        <v>113</v>
      </c>
      <c r="E23" s="12" t="s">
        <v>650</v>
      </c>
      <c r="F23" s="60" t="s">
        <v>153</v>
      </c>
      <c r="G23" s="16" t="s">
        <v>113</v>
      </c>
      <c r="H23" s="12" t="s">
        <v>650</v>
      </c>
      <c r="I23" s="60" t="s">
        <v>153</v>
      </c>
      <c r="J23" s="16" t="s">
        <v>113</v>
      </c>
      <c r="K23" s="12" t="s">
        <v>650</v>
      </c>
      <c r="L23" s="60" t="s">
        <v>153</v>
      </c>
      <c r="M23" s="16" t="s">
        <v>113</v>
      </c>
      <c r="N23" s="12" t="s">
        <v>650</v>
      </c>
      <c r="O23" s="60" t="s">
        <v>153</v>
      </c>
      <c r="P23" s="16" t="s">
        <v>113</v>
      </c>
      <c r="Q23" s="12" t="s">
        <v>650</v>
      </c>
    </row>
    <row r="24" spans="1:17" x14ac:dyDescent="0.25">
      <c r="A24" s="5" t="s">
        <v>184</v>
      </c>
      <c r="B24" s="4" t="s">
        <v>455</v>
      </c>
      <c r="C24" s="59" t="s">
        <v>153</v>
      </c>
      <c r="D24" s="9" t="s">
        <v>36</v>
      </c>
      <c r="E24" s="12" t="s">
        <v>650</v>
      </c>
      <c r="F24" s="60" t="s">
        <v>153</v>
      </c>
      <c r="G24" s="9" t="s">
        <v>36</v>
      </c>
      <c r="H24" s="12" t="s">
        <v>650</v>
      </c>
      <c r="I24" s="60" t="s">
        <v>153</v>
      </c>
      <c r="J24" s="9" t="s">
        <v>36</v>
      </c>
      <c r="K24" s="12" t="s">
        <v>650</v>
      </c>
      <c r="L24" s="60" t="s">
        <v>153</v>
      </c>
      <c r="M24" s="9" t="s">
        <v>36</v>
      </c>
      <c r="N24" s="12" t="s">
        <v>650</v>
      </c>
      <c r="O24" s="60" t="s">
        <v>153</v>
      </c>
      <c r="P24" s="9" t="s">
        <v>36</v>
      </c>
      <c r="Q24" s="12" t="s">
        <v>650</v>
      </c>
    </row>
    <row r="25" spans="1:17" x14ac:dyDescent="0.25">
      <c r="A25" s="5" t="s">
        <v>185</v>
      </c>
      <c r="B25" s="4" t="s">
        <v>456</v>
      </c>
      <c r="C25" s="59" t="s">
        <v>153</v>
      </c>
      <c r="D25" s="9" t="s">
        <v>36</v>
      </c>
      <c r="E25" s="12" t="s">
        <v>650</v>
      </c>
      <c r="F25" s="60" t="s">
        <v>652</v>
      </c>
      <c r="G25" s="9" t="s">
        <v>36</v>
      </c>
      <c r="H25" s="9" t="s">
        <v>653</v>
      </c>
      <c r="I25" s="60" t="s">
        <v>153</v>
      </c>
      <c r="J25" s="9">
        <v>60</v>
      </c>
      <c r="K25" s="9" t="s">
        <v>651</v>
      </c>
      <c r="L25" s="60" t="s">
        <v>153</v>
      </c>
      <c r="M25" s="9">
        <v>88</v>
      </c>
      <c r="N25" s="9" t="s">
        <v>651</v>
      </c>
      <c r="O25" s="60">
        <v>545</v>
      </c>
      <c r="P25" s="9" t="s">
        <v>36</v>
      </c>
      <c r="Q25" s="12" t="s">
        <v>653</v>
      </c>
    </row>
    <row r="26" spans="1:17" x14ac:dyDescent="0.25">
      <c r="A26" s="5" t="s">
        <v>165</v>
      </c>
      <c r="B26" s="4" t="s">
        <v>437</v>
      </c>
      <c r="C26" s="60" t="s">
        <v>652</v>
      </c>
      <c r="D26" s="9">
        <v>5.930182552951603</v>
      </c>
      <c r="E26" s="9" t="s">
        <v>654</v>
      </c>
      <c r="F26" s="61">
        <v>1.0404363734583162</v>
      </c>
      <c r="G26" s="9" t="s">
        <v>36</v>
      </c>
      <c r="H26" s="9" t="s">
        <v>653</v>
      </c>
      <c r="I26" s="61">
        <v>0.60925157704007549</v>
      </c>
      <c r="J26" s="9">
        <v>8.7855201556294897</v>
      </c>
      <c r="K26" s="9" t="s">
        <v>654</v>
      </c>
      <c r="L26" s="61">
        <v>3.1881008047038955</v>
      </c>
      <c r="M26" s="9">
        <v>6.3619756231259652</v>
      </c>
      <c r="N26" s="9" t="s">
        <v>654</v>
      </c>
      <c r="O26" s="61">
        <v>1.4216324988714266</v>
      </c>
      <c r="P26" s="9" t="s">
        <v>36</v>
      </c>
      <c r="Q26" s="12" t="s">
        <v>653</v>
      </c>
    </row>
    <row r="27" spans="1:17" x14ac:dyDescent="0.25">
      <c r="A27" s="5" t="s">
        <v>47</v>
      </c>
      <c r="B27" s="4" t="s">
        <v>324</v>
      </c>
      <c r="C27" s="60" t="s">
        <v>652</v>
      </c>
      <c r="D27" s="9" t="s">
        <v>38</v>
      </c>
      <c r="E27" s="9" t="s">
        <v>653</v>
      </c>
      <c r="F27" s="60" t="s">
        <v>652</v>
      </c>
      <c r="G27" s="9" t="s">
        <v>2</v>
      </c>
      <c r="H27" s="9" t="s">
        <v>654</v>
      </c>
      <c r="I27" s="60" t="s">
        <v>652</v>
      </c>
      <c r="J27" s="9">
        <v>61.863774493932894</v>
      </c>
      <c r="K27" s="9" t="s">
        <v>654</v>
      </c>
      <c r="L27" s="60">
        <v>124</v>
      </c>
      <c r="M27" s="9">
        <v>90.893810877778606</v>
      </c>
      <c r="N27" s="9" t="s">
        <v>654</v>
      </c>
      <c r="O27" s="60" t="s">
        <v>153</v>
      </c>
      <c r="P27" s="9" t="s">
        <v>36</v>
      </c>
      <c r="Q27" s="12" t="s">
        <v>650</v>
      </c>
    </row>
    <row r="28" spans="1:17" x14ac:dyDescent="0.25">
      <c r="A28" s="5" t="s">
        <v>186</v>
      </c>
      <c r="B28" s="4" t="s">
        <v>457</v>
      </c>
      <c r="C28" s="59" t="s">
        <v>153</v>
      </c>
      <c r="D28" s="9" t="s">
        <v>36</v>
      </c>
      <c r="E28" s="12" t="s">
        <v>650</v>
      </c>
      <c r="F28" s="60" t="s">
        <v>153</v>
      </c>
      <c r="G28" s="9" t="s">
        <v>36</v>
      </c>
      <c r="H28" s="12" t="s">
        <v>650</v>
      </c>
      <c r="I28" s="60" t="s">
        <v>153</v>
      </c>
      <c r="J28" s="9" t="s">
        <v>36</v>
      </c>
      <c r="K28" s="12" t="s">
        <v>650</v>
      </c>
      <c r="L28" s="60" t="s">
        <v>153</v>
      </c>
      <c r="M28" s="9" t="s">
        <v>2</v>
      </c>
      <c r="N28" s="9" t="s">
        <v>651</v>
      </c>
      <c r="O28" s="60" t="s">
        <v>153</v>
      </c>
      <c r="P28" s="9" t="s">
        <v>36</v>
      </c>
      <c r="Q28" s="12" t="s">
        <v>650</v>
      </c>
    </row>
    <row r="29" spans="1:17" x14ac:dyDescent="0.25">
      <c r="A29" s="13" t="s">
        <v>116</v>
      </c>
      <c r="B29" s="4" t="s">
        <v>392</v>
      </c>
      <c r="C29" s="60" t="s">
        <v>652</v>
      </c>
      <c r="D29" s="11" t="s">
        <v>2</v>
      </c>
      <c r="E29" s="11" t="s">
        <v>654</v>
      </c>
      <c r="F29" s="60" t="s">
        <v>652</v>
      </c>
      <c r="G29" s="11">
        <v>11.4</v>
      </c>
      <c r="H29" s="11" t="s">
        <v>654</v>
      </c>
      <c r="I29" s="60" t="s">
        <v>153</v>
      </c>
      <c r="J29" s="11">
        <v>21</v>
      </c>
      <c r="K29" s="11" t="s">
        <v>651</v>
      </c>
      <c r="L29" s="60" t="s">
        <v>652</v>
      </c>
      <c r="M29" s="11">
        <v>35.700000000000003</v>
      </c>
      <c r="N29" s="11" t="s">
        <v>654</v>
      </c>
      <c r="O29" s="60">
        <v>269</v>
      </c>
      <c r="P29" s="11">
        <v>9.1</v>
      </c>
      <c r="Q29" s="12" t="s">
        <v>654</v>
      </c>
    </row>
    <row r="30" spans="1:17" x14ac:dyDescent="0.25">
      <c r="A30" s="5" t="s">
        <v>187</v>
      </c>
      <c r="B30" s="4" t="s">
        <v>458</v>
      </c>
      <c r="C30" s="59" t="s">
        <v>153</v>
      </c>
      <c r="D30" s="9" t="s">
        <v>36</v>
      </c>
      <c r="E30" s="12" t="s">
        <v>650</v>
      </c>
      <c r="F30" s="60" t="s">
        <v>153</v>
      </c>
      <c r="G30" s="9" t="s">
        <v>36</v>
      </c>
      <c r="H30" s="12" t="s">
        <v>650</v>
      </c>
      <c r="I30" s="60" t="s">
        <v>153</v>
      </c>
      <c r="J30" s="9" t="s">
        <v>36</v>
      </c>
      <c r="K30" s="12" t="s">
        <v>650</v>
      </c>
      <c r="L30" s="60" t="s">
        <v>153</v>
      </c>
      <c r="M30" s="9" t="s">
        <v>36</v>
      </c>
      <c r="N30" s="12" t="s">
        <v>650</v>
      </c>
      <c r="O30" s="60" t="s">
        <v>153</v>
      </c>
      <c r="P30" s="9" t="s">
        <v>36</v>
      </c>
      <c r="Q30" s="12" t="s">
        <v>650</v>
      </c>
    </row>
    <row r="31" spans="1:17" x14ac:dyDescent="0.25">
      <c r="A31" s="5" t="s">
        <v>188</v>
      </c>
      <c r="B31" s="4" t="s">
        <v>459</v>
      </c>
      <c r="C31" s="59" t="s">
        <v>153</v>
      </c>
      <c r="D31" s="9" t="s">
        <v>36</v>
      </c>
      <c r="E31" s="12" t="s">
        <v>650</v>
      </c>
      <c r="F31" s="60" t="s">
        <v>153</v>
      </c>
      <c r="G31" s="9" t="s">
        <v>36</v>
      </c>
      <c r="H31" s="12" t="s">
        <v>650</v>
      </c>
      <c r="I31" s="60" t="s">
        <v>153</v>
      </c>
      <c r="J31" s="9" t="s">
        <v>36</v>
      </c>
      <c r="K31" s="12" t="s">
        <v>650</v>
      </c>
      <c r="L31" s="60" t="s">
        <v>153</v>
      </c>
      <c r="M31" s="9" t="s">
        <v>36</v>
      </c>
      <c r="N31" s="12" t="s">
        <v>650</v>
      </c>
      <c r="O31" s="60" t="s">
        <v>153</v>
      </c>
      <c r="P31" s="9" t="s">
        <v>36</v>
      </c>
      <c r="Q31" s="12" t="s">
        <v>650</v>
      </c>
    </row>
    <row r="32" spans="1:17" x14ac:dyDescent="0.25">
      <c r="A32" s="5" t="s">
        <v>189</v>
      </c>
      <c r="B32" s="4" t="s">
        <v>460</v>
      </c>
      <c r="C32" s="59" t="s">
        <v>119</v>
      </c>
      <c r="D32" s="9" t="s">
        <v>36</v>
      </c>
      <c r="E32" s="12" t="s">
        <v>650</v>
      </c>
      <c r="F32" s="60" t="s">
        <v>153</v>
      </c>
      <c r="G32" s="9" t="s">
        <v>36</v>
      </c>
      <c r="H32" s="12" t="s">
        <v>650</v>
      </c>
      <c r="I32" s="60" t="s">
        <v>153</v>
      </c>
      <c r="J32" s="9" t="s">
        <v>36</v>
      </c>
      <c r="K32" s="12" t="s">
        <v>650</v>
      </c>
      <c r="L32" s="60" t="s">
        <v>153</v>
      </c>
      <c r="M32" s="9" t="s">
        <v>41</v>
      </c>
      <c r="N32" s="9" t="s">
        <v>651</v>
      </c>
      <c r="O32" s="60" t="s">
        <v>153</v>
      </c>
      <c r="P32" s="9" t="s">
        <v>36</v>
      </c>
      <c r="Q32" s="12" t="s">
        <v>650</v>
      </c>
    </row>
    <row r="33" spans="1:17" x14ac:dyDescent="0.25">
      <c r="A33" s="5" t="s">
        <v>49</v>
      </c>
      <c r="B33" s="4" t="s">
        <v>326</v>
      </c>
      <c r="C33" s="59" t="s">
        <v>153</v>
      </c>
      <c r="D33" s="9" t="s">
        <v>36</v>
      </c>
      <c r="E33" s="12" t="s">
        <v>650</v>
      </c>
      <c r="F33" s="60" t="s">
        <v>652</v>
      </c>
      <c r="G33" s="9" t="s">
        <v>36</v>
      </c>
      <c r="H33" s="9" t="s">
        <v>653</v>
      </c>
      <c r="I33" s="60" t="s">
        <v>652</v>
      </c>
      <c r="J33" s="9" t="s">
        <v>2</v>
      </c>
      <c r="K33" s="9" t="s">
        <v>654</v>
      </c>
      <c r="L33" s="61">
        <v>0.89961270820193551</v>
      </c>
      <c r="M33" s="9" t="s">
        <v>41</v>
      </c>
      <c r="N33" s="9" t="s">
        <v>654</v>
      </c>
      <c r="O33" s="60" t="s">
        <v>153</v>
      </c>
      <c r="P33" s="9" t="s">
        <v>38</v>
      </c>
      <c r="Q33" s="12" t="s">
        <v>650</v>
      </c>
    </row>
    <row r="34" spans="1:17" x14ac:dyDescent="0.25">
      <c r="A34" s="19" t="s">
        <v>216</v>
      </c>
      <c r="B34" s="4" t="s">
        <v>487</v>
      </c>
      <c r="C34" s="59" t="s">
        <v>153</v>
      </c>
      <c r="D34" s="11" t="s">
        <v>36</v>
      </c>
      <c r="E34" s="12" t="s">
        <v>650</v>
      </c>
      <c r="F34" s="60" t="s">
        <v>153</v>
      </c>
      <c r="G34" s="11" t="s">
        <v>36</v>
      </c>
      <c r="H34" s="12" t="s">
        <v>650</v>
      </c>
      <c r="I34" s="60" t="s">
        <v>153</v>
      </c>
      <c r="J34" s="11" t="s">
        <v>36</v>
      </c>
      <c r="K34" s="12" t="s">
        <v>650</v>
      </c>
      <c r="L34" s="60" t="s">
        <v>153</v>
      </c>
      <c r="M34" s="11" t="s">
        <v>36</v>
      </c>
      <c r="N34" s="12" t="s">
        <v>650</v>
      </c>
      <c r="O34" s="60" t="s">
        <v>153</v>
      </c>
      <c r="P34" s="11" t="s">
        <v>36</v>
      </c>
      <c r="Q34" s="12" t="s">
        <v>650</v>
      </c>
    </row>
    <row r="35" spans="1:17" x14ac:dyDescent="0.25">
      <c r="A35" s="5" t="s">
        <v>50</v>
      </c>
      <c r="B35" s="4" t="s">
        <v>327</v>
      </c>
      <c r="C35" s="59" t="s">
        <v>655</v>
      </c>
      <c r="D35" s="9" t="s">
        <v>38</v>
      </c>
      <c r="E35" s="12" t="s">
        <v>650</v>
      </c>
      <c r="F35" s="60" t="s">
        <v>153</v>
      </c>
      <c r="G35" s="9" t="s">
        <v>38</v>
      </c>
      <c r="H35" s="12" t="s">
        <v>650</v>
      </c>
      <c r="I35" s="60" t="s">
        <v>153</v>
      </c>
      <c r="J35" s="9">
        <v>11.739349792490934</v>
      </c>
      <c r="K35" s="9" t="s">
        <v>651</v>
      </c>
      <c r="L35" s="60" t="s">
        <v>652</v>
      </c>
      <c r="M35" s="9">
        <v>18.858357790815031</v>
      </c>
      <c r="N35" s="9" t="s">
        <v>654</v>
      </c>
      <c r="O35" s="60" t="s">
        <v>153</v>
      </c>
      <c r="P35" s="9" t="s">
        <v>38</v>
      </c>
      <c r="Q35" s="12" t="s">
        <v>650</v>
      </c>
    </row>
    <row r="36" spans="1:17" x14ac:dyDescent="0.25">
      <c r="A36" s="5" t="s">
        <v>51</v>
      </c>
      <c r="B36" s="4" t="s">
        <v>328</v>
      </c>
      <c r="C36" s="59" t="s">
        <v>153</v>
      </c>
      <c r="D36" s="9" t="s">
        <v>36</v>
      </c>
      <c r="E36" s="12" t="s">
        <v>650</v>
      </c>
      <c r="F36" s="60" t="s">
        <v>153</v>
      </c>
      <c r="G36" s="9" t="s">
        <v>36</v>
      </c>
      <c r="H36" s="12" t="s">
        <v>650</v>
      </c>
      <c r="I36" s="60" t="s">
        <v>153</v>
      </c>
      <c r="J36" s="9" t="s">
        <v>38</v>
      </c>
      <c r="K36" s="12" t="s">
        <v>650</v>
      </c>
      <c r="L36" s="60" t="s">
        <v>153</v>
      </c>
      <c r="M36" s="9" t="s">
        <v>2</v>
      </c>
      <c r="N36" s="9" t="s">
        <v>651</v>
      </c>
      <c r="O36" s="60" t="s">
        <v>153</v>
      </c>
      <c r="P36" s="9" t="s">
        <v>38</v>
      </c>
      <c r="Q36" s="12" t="s">
        <v>650</v>
      </c>
    </row>
    <row r="37" spans="1:17" x14ac:dyDescent="0.25">
      <c r="A37" s="5" t="s">
        <v>190</v>
      </c>
      <c r="B37" s="4" t="s">
        <v>461</v>
      </c>
      <c r="C37" s="59" t="s">
        <v>153</v>
      </c>
      <c r="D37" s="9" t="s">
        <v>36</v>
      </c>
      <c r="E37" s="12" t="s">
        <v>650</v>
      </c>
      <c r="F37" s="60" t="s">
        <v>153</v>
      </c>
      <c r="G37" s="9" t="s">
        <v>36</v>
      </c>
      <c r="H37" s="12" t="s">
        <v>650</v>
      </c>
      <c r="I37" s="60" t="s">
        <v>153</v>
      </c>
      <c r="J37" s="9" t="s">
        <v>36</v>
      </c>
      <c r="K37" s="12" t="s">
        <v>650</v>
      </c>
      <c r="L37" s="60" t="s">
        <v>153</v>
      </c>
      <c r="M37" s="9" t="s">
        <v>36</v>
      </c>
      <c r="N37" s="12" t="s">
        <v>650</v>
      </c>
      <c r="O37" s="60" t="s">
        <v>153</v>
      </c>
      <c r="P37" s="9" t="s">
        <v>36</v>
      </c>
      <c r="Q37" s="12" t="s">
        <v>650</v>
      </c>
    </row>
    <row r="38" spans="1:17" x14ac:dyDescent="0.25">
      <c r="A38" s="5" t="s">
        <v>191</v>
      </c>
      <c r="B38" s="4" t="s">
        <v>462</v>
      </c>
      <c r="C38" s="59" t="s">
        <v>119</v>
      </c>
      <c r="D38" s="9" t="s">
        <v>36</v>
      </c>
      <c r="E38" s="12" t="s">
        <v>650</v>
      </c>
      <c r="F38" s="60" t="s">
        <v>153</v>
      </c>
      <c r="G38" s="9" t="s">
        <v>36</v>
      </c>
      <c r="H38" s="12" t="s">
        <v>650</v>
      </c>
      <c r="I38" s="60" t="s">
        <v>153</v>
      </c>
      <c r="J38" s="9" t="s">
        <v>36</v>
      </c>
      <c r="K38" s="12" t="s">
        <v>650</v>
      </c>
      <c r="L38" s="60" t="s">
        <v>153</v>
      </c>
      <c r="M38" s="9" t="s">
        <v>36</v>
      </c>
      <c r="N38" s="12" t="s">
        <v>650</v>
      </c>
      <c r="O38" s="60" t="s">
        <v>153</v>
      </c>
      <c r="P38" s="9" t="s">
        <v>36</v>
      </c>
      <c r="Q38" s="12" t="s">
        <v>650</v>
      </c>
    </row>
    <row r="39" spans="1:17" x14ac:dyDescent="0.25">
      <c r="A39" s="13" t="s">
        <v>121</v>
      </c>
      <c r="B39" s="4" t="s">
        <v>396</v>
      </c>
      <c r="C39" s="59" t="s">
        <v>153</v>
      </c>
      <c r="D39" s="11" t="s">
        <v>36</v>
      </c>
      <c r="E39" s="12" t="s">
        <v>650</v>
      </c>
      <c r="F39" s="60" t="s">
        <v>153</v>
      </c>
      <c r="G39" s="11" t="s">
        <v>36</v>
      </c>
      <c r="H39" s="12" t="s">
        <v>650</v>
      </c>
      <c r="I39" s="60" t="s">
        <v>153</v>
      </c>
      <c r="J39" s="11">
        <v>15.5</v>
      </c>
      <c r="K39" s="11" t="s">
        <v>651</v>
      </c>
      <c r="L39" s="60" t="s">
        <v>652</v>
      </c>
      <c r="M39" s="11" t="s">
        <v>2</v>
      </c>
      <c r="N39" s="11" t="s">
        <v>654</v>
      </c>
      <c r="O39" s="60" t="s">
        <v>153</v>
      </c>
      <c r="P39" s="11" t="s">
        <v>36</v>
      </c>
      <c r="Q39" s="12" t="s">
        <v>650</v>
      </c>
    </row>
    <row r="40" spans="1:17" x14ac:dyDescent="0.25">
      <c r="A40" s="5" t="s">
        <v>55</v>
      </c>
      <c r="B40" s="4" t="s">
        <v>332</v>
      </c>
      <c r="C40" s="59" t="s">
        <v>153</v>
      </c>
      <c r="D40" s="9" t="s">
        <v>2</v>
      </c>
      <c r="E40" s="9" t="s">
        <v>651</v>
      </c>
      <c r="F40" s="60" t="s">
        <v>153</v>
      </c>
      <c r="G40" s="9" t="s">
        <v>36</v>
      </c>
      <c r="H40" s="12" t="s">
        <v>650</v>
      </c>
      <c r="I40" s="60" t="s">
        <v>153</v>
      </c>
      <c r="J40" s="9" t="s">
        <v>2</v>
      </c>
      <c r="K40" s="9" t="s">
        <v>651</v>
      </c>
      <c r="L40" s="60" t="s">
        <v>153</v>
      </c>
      <c r="M40" s="9">
        <v>10.275796494338005</v>
      </c>
      <c r="N40" s="9" t="s">
        <v>651</v>
      </c>
      <c r="O40" s="60" t="s">
        <v>153</v>
      </c>
      <c r="P40" s="9" t="s">
        <v>36</v>
      </c>
      <c r="Q40" s="12" t="s">
        <v>650</v>
      </c>
    </row>
    <row r="41" spans="1:17" x14ac:dyDescent="0.25">
      <c r="A41" s="5" t="s">
        <v>56</v>
      </c>
      <c r="B41" s="4" t="s">
        <v>333</v>
      </c>
      <c r="C41" s="59" t="s">
        <v>153</v>
      </c>
      <c r="D41" s="9" t="s">
        <v>36</v>
      </c>
      <c r="E41" s="12" t="s">
        <v>650</v>
      </c>
      <c r="F41" s="60" t="s">
        <v>153</v>
      </c>
      <c r="G41" s="9" t="s">
        <v>36</v>
      </c>
      <c r="H41" s="12" t="s">
        <v>650</v>
      </c>
      <c r="I41" s="60" t="s">
        <v>153</v>
      </c>
      <c r="J41" s="9" t="s">
        <v>36</v>
      </c>
      <c r="K41" s="12" t="s">
        <v>650</v>
      </c>
      <c r="L41" s="60" t="s">
        <v>153</v>
      </c>
      <c r="M41" s="9" t="s">
        <v>36</v>
      </c>
      <c r="N41" s="12" t="s">
        <v>650</v>
      </c>
      <c r="O41" s="60" t="s">
        <v>153</v>
      </c>
      <c r="P41" s="9" t="s">
        <v>36</v>
      </c>
      <c r="Q41" s="12" t="s">
        <v>650</v>
      </c>
    </row>
    <row r="42" spans="1:17" x14ac:dyDescent="0.25">
      <c r="A42" s="5" t="s">
        <v>192</v>
      </c>
      <c r="B42" s="4" t="s">
        <v>463</v>
      </c>
      <c r="C42" s="59" t="s">
        <v>153</v>
      </c>
      <c r="D42" s="9" t="s">
        <v>36</v>
      </c>
      <c r="E42" s="12" t="s">
        <v>650</v>
      </c>
      <c r="F42" s="60" t="s">
        <v>153</v>
      </c>
      <c r="G42" s="9" t="s">
        <v>36</v>
      </c>
      <c r="H42" s="12" t="s">
        <v>650</v>
      </c>
      <c r="I42" s="60" t="s">
        <v>153</v>
      </c>
      <c r="J42" s="9" t="s">
        <v>36</v>
      </c>
      <c r="K42" s="12" t="s">
        <v>650</v>
      </c>
      <c r="L42" s="60" t="s">
        <v>153</v>
      </c>
      <c r="M42" s="9" t="s">
        <v>36</v>
      </c>
      <c r="N42" s="12" t="s">
        <v>650</v>
      </c>
      <c r="O42" s="60" t="s">
        <v>153</v>
      </c>
      <c r="P42" s="9" t="s">
        <v>36</v>
      </c>
      <c r="Q42" s="12" t="s">
        <v>650</v>
      </c>
    </row>
    <row r="43" spans="1:17" x14ac:dyDescent="0.25">
      <c r="A43" s="13" t="s">
        <v>123</v>
      </c>
      <c r="B43" s="4" t="s">
        <v>398</v>
      </c>
      <c r="C43" s="59" t="s">
        <v>153</v>
      </c>
      <c r="D43" s="11" t="s">
        <v>36</v>
      </c>
      <c r="E43" s="12" t="s">
        <v>650</v>
      </c>
      <c r="F43" s="60" t="s">
        <v>153</v>
      </c>
      <c r="G43" s="11" t="s">
        <v>36</v>
      </c>
      <c r="H43" s="12" t="s">
        <v>650</v>
      </c>
      <c r="I43" s="60" t="s">
        <v>153</v>
      </c>
      <c r="J43" s="11" t="s">
        <v>36</v>
      </c>
      <c r="K43" s="12" t="s">
        <v>650</v>
      </c>
      <c r="L43" s="60" t="s">
        <v>153</v>
      </c>
      <c r="M43" s="11" t="s">
        <v>36</v>
      </c>
      <c r="N43" s="12" t="s">
        <v>650</v>
      </c>
      <c r="O43" s="61">
        <v>0.52950659895781083</v>
      </c>
      <c r="P43" s="11" t="s">
        <v>36</v>
      </c>
      <c r="Q43" s="12" t="s">
        <v>653</v>
      </c>
    </row>
    <row r="44" spans="1:17" x14ac:dyDescent="0.25">
      <c r="A44" s="5" t="s">
        <v>64</v>
      </c>
      <c r="B44" s="4" t="s">
        <v>341</v>
      </c>
      <c r="C44" s="59" t="s">
        <v>153</v>
      </c>
      <c r="D44" s="9" t="s">
        <v>36</v>
      </c>
      <c r="E44" s="12" t="s">
        <v>650</v>
      </c>
      <c r="F44" s="60" t="s">
        <v>153</v>
      </c>
      <c r="G44" s="9" t="s">
        <v>36</v>
      </c>
      <c r="H44" s="12" t="s">
        <v>650</v>
      </c>
      <c r="I44" s="60" t="s">
        <v>153</v>
      </c>
      <c r="J44" s="9" t="s">
        <v>36</v>
      </c>
      <c r="K44" s="12" t="s">
        <v>650</v>
      </c>
      <c r="L44" s="60" t="s">
        <v>153</v>
      </c>
      <c r="M44" s="9" t="s">
        <v>2</v>
      </c>
      <c r="N44" s="9" t="s">
        <v>651</v>
      </c>
      <c r="O44" s="60" t="s">
        <v>153</v>
      </c>
      <c r="P44" s="9" t="s">
        <v>36</v>
      </c>
      <c r="Q44" s="12" t="s">
        <v>650</v>
      </c>
    </row>
    <row r="45" spans="1:17" x14ac:dyDescent="0.25">
      <c r="A45" s="5" t="s">
        <v>193</v>
      </c>
      <c r="B45" s="4" t="s">
        <v>464</v>
      </c>
      <c r="C45" s="59" t="s">
        <v>153</v>
      </c>
      <c r="D45" s="9" t="s">
        <v>119</v>
      </c>
      <c r="E45" s="12" t="s">
        <v>650</v>
      </c>
      <c r="F45" s="60" t="s">
        <v>652</v>
      </c>
      <c r="G45" s="9" t="s">
        <v>36</v>
      </c>
      <c r="H45" s="9" t="s">
        <v>653</v>
      </c>
      <c r="I45" s="60" t="s">
        <v>652</v>
      </c>
      <c r="J45" s="9">
        <v>93</v>
      </c>
      <c r="K45" s="9" t="s">
        <v>654</v>
      </c>
      <c r="L45" s="60" t="s">
        <v>119</v>
      </c>
      <c r="M45" s="9">
        <v>110</v>
      </c>
      <c r="N45" s="9" t="s">
        <v>651</v>
      </c>
      <c r="O45" s="60" t="s">
        <v>153</v>
      </c>
      <c r="P45" s="9" t="s">
        <v>36</v>
      </c>
      <c r="Q45" s="12" t="s">
        <v>650</v>
      </c>
    </row>
    <row r="46" spans="1:17" x14ac:dyDescent="0.25">
      <c r="A46" s="5" t="s">
        <v>194</v>
      </c>
      <c r="B46" s="4" t="s">
        <v>465</v>
      </c>
      <c r="C46" s="59" t="s">
        <v>153</v>
      </c>
      <c r="D46" s="9" t="s">
        <v>36</v>
      </c>
      <c r="E46" s="12" t="s">
        <v>650</v>
      </c>
      <c r="F46" s="60" t="s">
        <v>153</v>
      </c>
      <c r="G46" s="9" t="s">
        <v>36</v>
      </c>
      <c r="H46" s="12" t="s">
        <v>650</v>
      </c>
      <c r="I46" s="60" t="s">
        <v>153</v>
      </c>
      <c r="J46" s="9" t="s">
        <v>36</v>
      </c>
      <c r="K46" s="12" t="s">
        <v>650</v>
      </c>
      <c r="L46" s="60" t="s">
        <v>153</v>
      </c>
      <c r="M46" s="9" t="s">
        <v>36</v>
      </c>
      <c r="N46" s="12" t="s">
        <v>650</v>
      </c>
      <c r="O46" s="60" t="s">
        <v>153</v>
      </c>
      <c r="P46" s="9" t="s">
        <v>36</v>
      </c>
      <c r="Q46" s="12" t="s">
        <v>650</v>
      </c>
    </row>
    <row r="47" spans="1:17" x14ac:dyDescent="0.25">
      <c r="A47" s="5" t="s">
        <v>195</v>
      </c>
      <c r="B47" s="4" t="s">
        <v>466</v>
      </c>
      <c r="C47" s="59" t="s">
        <v>153</v>
      </c>
      <c r="D47" s="9" t="s">
        <v>36</v>
      </c>
      <c r="E47" s="12" t="s">
        <v>650</v>
      </c>
      <c r="F47" s="60" t="s">
        <v>153</v>
      </c>
      <c r="G47" s="9" t="s">
        <v>36</v>
      </c>
      <c r="H47" s="12" t="s">
        <v>650</v>
      </c>
      <c r="I47" s="60" t="s">
        <v>153</v>
      </c>
      <c r="J47" s="9" t="s">
        <v>36</v>
      </c>
      <c r="K47" s="12" t="s">
        <v>650</v>
      </c>
      <c r="L47" s="60" t="s">
        <v>153</v>
      </c>
      <c r="M47" s="9" t="s">
        <v>36</v>
      </c>
      <c r="N47" s="12" t="s">
        <v>650</v>
      </c>
      <c r="O47" s="60" t="s">
        <v>153</v>
      </c>
      <c r="P47" s="9" t="s">
        <v>36</v>
      </c>
      <c r="Q47" s="12" t="s">
        <v>650</v>
      </c>
    </row>
    <row r="48" spans="1:17" x14ac:dyDescent="0.25">
      <c r="A48" s="5" t="s">
        <v>196</v>
      </c>
      <c r="B48" s="4" t="s">
        <v>467</v>
      </c>
      <c r="C48" s="59" t="s">
        <v>153</v>
      </c>
      <c r="D48" s="9" t="s">
        <v>36</v>
      </c>
      <c r="E48" s="12" t="s">
        <v>650</v>
      </c>
      <c r="F48" s="60" t="s">
        <v>153</v>
      </c>
      <c r="G48" s="9" t="s">
        <v>36</v>
      </c>
      <c r="H48" s="12" t="s">
        <v>650</v>
      </c>
      <c r="I48" s="60" t="s">
        <v>153</v>
      </c>
      <c r="J48" s="9" t="s">
        <v>119</v>
      </c>
      <c r="K48" s="12" t="s">
        <v>650</v>
      </c>
      <c r="L48" s="60" t="s">
        <v>153</v>
      </c>
      <c r="M48" s="9" t="s">
        <v>2</v>
      </c>
      <c r="N48" s="9" t="s">
        <v>651</v>
      </c>
      <c r="O48" s="60" t="s">
        <v>153</v>
      </c>
      <c r="P48" s="9" t="s">
        <v>36</v>
      </c>
      <c r="Q48" s="12" t="s">
        <v>650</v>
      </c>
    </row>
    <row r="49" spans="1:17" x14ac:dyDescent="0.25">
      <c r="A49" s="5" t="s">
        <v>197</v>
      </c>
      <c r="B49" s="4" t="s">
        <v>468</v>
      </c>
      <c r="C49" s="59" t="s">
        <v>153</v>
      </c>
      <c r="D49" s="9" t="s">
        <v>36</v>
      </c>
      <c r="E49" s="12" t="s">
        <v>650</v>
      </c>
      <c r="F49" s="60" t="s">
        <v>153</v>
      </c>
      <c r="G49" s="9" t="s">
        <v>36</v>
      </c>
      <c r="H49" s="12" t="s">
        <v>650</v>
      </c>
      <c r="I49" s="60" t="s">
        <v>153</v>
      </c>
      <c r="J49" s="9" t="s">
        <v>36</v>
      </c>
      <c r="K49" s="12" t="s">
        <v>650</v>
      </c>
      <c r="L49" s="60" t="s">
        <v>153</v>
      </c>
      <c r="M49" s="9" t="s">
        <v>36</v>
      </c>
      <c r="N49" s="12" t="s">
        <v>650</v>
      </c>
      <c r="O49" s="60" t="s">
        <v>153</v>
      </c>
      <c r="P49" s="9" t="s">
        <v>36</v>
      </c>
      <c r="Q49" s="12" t="s">
        <v>650</v>
      </c>
    </row>
    <row r="50" spans="1:17" x14ac:dyDescent="0.25">
      <c r="A50" s="5" t="s">
        <v>198</v>
      </c>
      <c r="B50" s="4" t="s">
        <v>469</v>
      </c>
      <c r="C50" s="59" t="s">
        <v>153</v>
      </c>
      <c r="D50" s="9" t="s">
        <v>36</v>
      </c>
      <c r="E50" s="12" t="s">
        <v>650</v>
      </c>
      <c r="F50" s="60" t="s">
        <v>153</v>
      </c>
      <c r="G50" s="9" t="s">
        <v>36</v>
      </c>
      <c r="H50" s="12" t="s">
        <v>650</v>
      </c>
      <c r="I50" s="60" t="s">
        <v>153</v>
      </c>
      <c r="J50" s="9" t="s">
        <v>36</v>
      </c>
      <c r="K50" s="12" t="s">
        <v>650</v>
      </c>
      <c r="L50" s="60" t="s">
        <v>153</v>
      </c>
      <c r="M50" s="9" t="s">
        <v>36</v>
      </c>
      <c r="N50" s="12" t="s">
        <v>650</v>
      </c>
      <c r="O50" s="60" t="s">
        <v>153</v>
      </c>
      <c r="P50" s="9" t="s">
        <v>36</v>
      </c>
      <c r="Q50" s="12" t="s">
        <v>650</v>
      </c>
    </row>
    <row r="51" spans="1:17" x14ac:dyDescent="0.25">
      <c r="A51" s="5" t="s">
        <v>199</v>
      </c>
      <c r="B51" s="4" t="s">
        <v>470</v>
      </c>
      <c r="C51" s="59" t="s">
        <v>153</v>
      </c>
      <c r="D51" s="9" t="s">
        <v>36</v>
      </c>
      <c r="E51" s="12" t="s">
        <v>650</v>
      </c>
      <c r="F51" s="60" t="s">
        <v>153</v>
      </c>
      <c r="G51" s="9" t="s">
        <v>36</v>
      </c>
      <c r="H51" s="12" t="s">
        <v>650</v>
      </c>
      <c r="I51" s="60" t="s">
        <v>153</v>
      </c>
      <c r="J51" s="9" t="s">
        <v>36</v>
      </c>
      <c r="K51" s="12" t="s">
        <v>650</v>
      </c>
      <c r="L51" s="60" t="s">
        <v>153</v>
      </c>
      <c r="M51" s="9" t="s">
        <v>2</v>
      </c>
      <c r="N51" s="9" t="s">
        <v>651</v>
      </c>
      <c r="O51" s="60" t="s">
        <v>153</v>
      </c>
      <c r="P51" s="9" t="s">
        <v>36</v>
      </c>
      <c r="Q51" s="12" t="s">
        <v>650</v>
      </c>
    </row>
    <row r="52" spans="1:17" x14ac:dyDescent="0.25">
      <c r="A52" s="5" t="s">
        <v>200</v>
      </c>
      <c r="B52" s="4" t="s">
        <v>471</v>
      </c>
      <c r="C52" s="59" t="s">
        <v>153</v>
      </c>
      <c r="D52" s="9" t="s">
        <v>36</v>
      </c>
      <c r="E52" s="12" t="s">
        <v>650</v>
      </c>
      <c r="F52" s="60" t="s">
        <v>652</v>
      </c>
      <c r="G52" s="9" t="s">
        <v>36</v>
      </c>
      <c r="H52" s="9" t="s">
        <v>653</v>
      </c>
      <c r="I52" s="60" t="s">
        <v>153</v>
      </c>
      <c r="J52" s="9" t="s">
        <v>36</v>
      </c>
      <c r="K52" s="12" t="s">
        <v>650</v>
      </c>
      <c r="L52" s="60" t="s">
        <v>153</v>
      </c>
      <c r="M52" s="9" t="s">
        <v>2</v>
      </c>
      <c r="N52" s="9" t="s">
        <v>651</v>
      </c>
      <c r="O52" s="60" t="s">
        <v>153</v>
      </c>
      <c r="P52" s="9" t="s">
        <v>36</v>
      </c>
      <c r="Q52" s="12" t="s">
        <v>650</v>
      </c>
    </row>
    <row r="53" spans="1:17" x14ac:dyDescent="0.25">
      <c r="A53" s="5" t="s">
        <v>201</v>
      </c>
      <c r="B53" s="4" t="s">
        <v>472</v>
      </c>
      <c r="C53" s="59" t="s">
        <v>119</v>
      </c>
      <c r="D53" s="9" t="s">
        <v>119</v>
      </c>
      <c r="E53" s="12" t="s">
        <v>650</v>
      </c>
      <c r="F53" s="60" t="s">
        <v>652</v>
      </c>
      <c r="G53" s="9" t="s">
        <v>2</v>
      </c>
      <c r="H53" s="9" t="s">
        <v>654</v>
      </c>
      <c r="I53" s="60" t="s">
        <v>119</v>
      </c>
      <c r="J53" s="9" t="s">
        <v>2</v>
      </c>
      <c r="K53" s="9" t="s">
        <v>651</v>
      </c>
      <c r="L53" s="60" t="s">
        <v>119</v>
      </c>
      <c r="M53" s="9" t="s">
        <v>2</v>
      </c>
      <c r="N53" s="9" t="s">
        <v>651</v>
      </c>
      <c r="O53" s="60" t="s">
        <v>153</v>
      </c>
      <c r="P53" s="9" t="s">
        <v>36</v>
      </c>
      <c r="Q53" s="12" t="s">
        <v>650</v>
      </c>
    </row>
    <row r="54" spans="1:17" x14ac:dyDescent="0.25">
      <c r="A54" s="5" t="s">
        <v>202</v>
      </c>
      <c r="B54" s="4" t="s">
        <v>473</v>
      </c>
      <c r="C54" s="59" t="s">
        <v>153</v>
      </c>
      <c r="D54" s="9" t="s">
        <v>36</v>
      </c>
      <c r="E54" s="12" t="s">
        <v>650</v>
      </c>
      <c r="F54" s="60" t="s">
        <v>153</v>
      </c>
      <c r="G54" s="9" t="s">
        <v>36</v>
      </c>
      <c r="H54" s="12" t="s">
        <v>650</v>
      </c>
      <c r="I54" s="60" t="s">
        <v>153</v>
      </c>
      <c r="J54" s="9" t="s">
        <v>36</v>
      </c>
      <c r="K54" s="12" t="s">
        <v>650</v>
      </c>
      <c r="L54" s="60" t="s">
        <v>153</v>
      </c>
      <c r="M54" s="9" t="s">
        <v>36</v>
      </c>
      <c r="N54" s="12" t="s">
        <v>650</v>
      </c>
      <c r="O54" s="60" t="s">
        <v>153</v>
      </c>
      <c r="P54" s="9" t="s">
        <v>36</v>
      </c>
      <c r="Q54" s="12" t="s">
        <v>650</v>
      </c>
    </row>
    <row r="55" spans="1:17" x14ac:dyDescent="0.25">
      <c r="A55" s="13" t="s">
        <v>135</v>
      </c>
      <c r="B55" s="4" t="s">
        <v>409</v>
      </c>
      <c r="C55" s="59" t="s">
        <v>153</v>
      </c>
      <c r="D55" s="11" t="s">
        <v>36</v>
      </c>
      <c r="E55" s="12" t="s">
        <v>650</v>
      </c>
      <c r="F55" s="60" t="s">
        <v>153</v>
      </c>
      <c r="G55" s="11" t="s">
        <v>36</v>
      </c>
      <c r="H55" s="12" t="s">
        <v>650</v>
      </c>
      <c r="I55" s="60" t="s">
        <v>153</v>
      </c>
      <c r="J55" s="11" t="s">
        <v>36</v>
      </c>
      <c r="K55" s="12" t="s">
        <v>650</v>
      </c>
      <c r="L55" s="60" t="s">
        <v>153</v>
      </c>
      <c r="M55" s="11" t="s">
        <v>36</v>
      </c>
      <c r="N55" s="12" t="s">
        <v>650</v>
      </c>
      <c r="O55" s="60" t="s">
        <v>153</v>
      </c>
      <c r="P55" s="11" t="s">
        <v>36</v>
      </c>
      <c r="Q55" s="12" t="s">
        <v>650</v>
      </c>
    </row>
    <row r="56" spans="1:17" x14ac:dyDescent="0.25">
      <c r="A56" s="5" t="s">
        <v>203</v>
      </c>
      <c r="B56" s="4" t="s">
        <v>474</v>
      </c>
      <c r="C56" s="60" t="s">
        <v>119</v>
      </c>
      <c r="D56" s="9" t="s">
        <v>36</v>
      </c>
      <c r="E56" s="12" t="s">
        <v>650</v>
      </c>
      <c r="F56" s="60" t="s">
        <v>119</v>
      </c>
      <c r="G56" s="9" t="s">
        <v>36</v>
      </c>
      <c r="H56" s="12" t="s">
        <v>650</v>
      </c>
      <c r="I56" s="60" t="s">
        <v>119</v>
      </c>
      <c r="J56" s="9" t="s">
        <v>41</v>
      </c>
      <c r="K56" s="9" t="s">
        <v>651</v>
      </c>
      <c r="L56" s="60" t="s">
        <v>119</v>
      </c>
      <c r="M56" s="9" t="s">
        <v>41</v>
      </c>
      <c r="N56" s="9" t="s">
        <v>651</v>
      </c>
      <c r="O56" s="60" t="s">
        <v>153</v>
      </c>
      <c r="P56" s="9" t="s">
        <v>36</v>
      </c>
      <c r="Q56" s="12" t="s">
        <v>650</v>
      </c>
    </row>
    <row r="57" spans="1:17" x14ac:dyDescent="0.25">
      <c r="A57" s="5" t="s">
        <v>86</v>
      </c>
      <c r="B57" s="4" t="s">
        <v>363</v>
      </c>
      <c r="C57" s="59" t="s">
        <v>153</v>
      </c>
      <c r="D57" s="9" t="s">
        <v>36</v>
      </c>
      <c r="E57" s="12" t="s">
        <v>650</v>
      </c>
      <c r="F57" s="60" t="s">
        <v>153</v>
      </c>
      <c r="G57" s="9" t="s">
        <v>36</v>
      </c>
      <c r="H57" s="12" t="s">
        <v>650</v>
      </c>
      <c r="I57" s="60" t="s">
        <v>153</v>
      </c>
      <c r="J57" s="9">
        <v>29.18241854982854</v>
      </c>
      <c r="K57" s="9" t="s">
        <v>651</v>
      </c>
      <c r="L57" s="60" t="s">
        <v>153</v>
      </c>
      <c r="M57" s="9" t="s">
        <v>36</v>
      </c>
      <c r="N57" s="12" t="s">
        <v>650</v>
      </c>
      <c r="O57" s="60" t="s">
        <v>153</v>
      </c>
      <c r="P57" s="9" t="s">
        <v>36</v>
      </c>
      <c r="Q57" s="12" t="s">
        <v>650</v>
      </c>
    </row>
    <row r="58" spans="1:17" x14ac:dyDescent="0.25">
      <c r="A58" s="13" t="s">
        <v>138</v>
      </c>
      <c r="B58" s="4" t="s">
        <v>412</v>
      </c>
      <c r="C58" s="59" t="s">
        <v>153</v>
      </c>
      <c r="D58" s="11" t="s">
        <v>36</v>
      </c>
      <c r="E58" s="12" t="s">
        <v>650</v>
      </c>
      <c r="F58" s="60" t="s">
        <v>153</v>
      </c>
      <c r="G58" s="11" t="s">
        <v>36</v>
      </c>
      <c r="H58" s="12" t="s">
        <v>650</v>
      </c>
      <c r="I58" s="60" t="s">
        <v>153</v>
      </c>
      <c r="J58" s="11" t="s">
        <v>36</v>
      </c>
      <c r="K58" s="12" t="s">
        <v>650</v>
      </c>
      <c r="L58" s="60" t="s">
        <v>153</v>
      </c>
      <c r="M58" s="11" t="s">
        <v>36</v>
      </c>
      <c r="N58" s="12" t="s">
        <v>650</v>
      </c>
      <c r="O58" s="60" t="s">
        <v>153</v>
      </c>
      <c r="P58" s="11" t="s">
        <v>36</v>
      </c>
      <c r="Q58" s="12" t="s">
        <v>650</v>
      </c>
    </row>
    <row r="59" spans="1:17" x14ac:dyDescent="0.25">
      <c r="A59" s="5" t="s">
        <v>204</v>
      </c>
      <c r="B59" s="4" t="s">
        <v>475</v>
      </c>
      <c r="C59" s="60" t="s">
        <v>652</v>
      </c>
      <c r="D59" s="9" t="s">
        <v>36</v>
      </c>
      <c r="E59" s="9" t="s">
        <v>653</v>
      </c>
      <c r="F59" s="60" t="s">
        <v>153</v>
      </c>
      <c r="G59" s="9" t="s">
        <v>36</v>
      </c>
      <c r="H59" s="12" t="s">
        <v>650</v>
      </c>
      <c r="I59" s="60" t="s">
        <v>153</v>
      </c>
      <c r="J59" s="9" t="s">
        <v>36</v>
      </c>
      <c r="K59" s="12" t="s">
        <v>650</v>
      </c>
      <c r="L59" s="60" t="s">
        <v>153</v>
      </c>
      <c r="M59" s="9" t="s">
        <v>36</v>
      </c>
      <c r="N59" s="12" t="s">
        <v>650</v>
      </c>
      <c r="O59" s="60" t="s">
        <v>153</v>
      </c>
      <c r="P59" s="9" t="s">
        <v>36</v>
      </c>
      <c r="Q59" s="12" t="s">
        <v>650</v>
      </c>
    </row>
    <row r="60" spans="1:17" x14ac:dyDescent="0.25">
      <c r="A60" s="5" t="s">
        <v>205</v>
      </c>
      <c r="B60" s="4" t="s">
        <v>476</v>
      </c>
      <c r="C60" s="59" t="s">
        <v>153</v>
      </c>
      <c r="D60" s="9" t="s">
        <v>36</v>
      </c>
      <c r="E60" s="12" t="s">
        <v>650</v>
      </c>
      <c r="F60" s="60" t="s">
        <v>153</v>
      </c>
      <c r="G60" s="9" t="s">
        <v>36</v>
      </c>
      <c r="H60" s="12" t="s">
        <v>650</v>
      </c>
      <c r="I60" s="60" t="s">
        <v>153</v>
      </c>
      <c r="J60" s="9" t="s">
        <v>36</v>
      </c>
      <c r="K60" s="12" t="s">
        <v>650</v>
      </c>
      <c r="L60" s="60" t="s">
        <v>153</v>
      </c>
      <c r="M60" s="9" t="s">
        <v>2</v>
      </c>
      <c r="N60" s="9" t="s">
        <v>651</v>
      </c>
      <c r="O60" s="60" t="s">
        <v>153</v>
      </c>
      <c r="P60" s="9" t="s">
        <v>36</v>
      </c>
      <c r="Q60" s="12" t="s">
        <v>650</v>
      </c>
    </row>
    <row r="61" spans="1:17" x14ac:dyDescent="0.25">
      <c r="A61" s="5" t="s">
        <v>206</v>
      </c>
      <c r="B61" s="4" t="s">
        <v>477</v>
      </c>
      <c r="C61" s="60" t="s">
        <v>153</v>
      </c>
      <c r="D61" s="9" t="s">
        <v>36</v>
      </c>
      <c r="E61" s="12" t="s">
        <v>650</v>
      </c>
      <c r="F61" s="60" t="s">
        <v>153</v>
      </c>
      <c r="G61" s="9" t="s">
        <v>36</v>
      </c>
      <c r="H61" s="12" t="s">
        <v>650</v>
      </c>
      <c r="I61" s="60" t="s">
        <v>153</v>
      </c>
      <c r="J61" s="9" t="s">
        <v>36</v>
      </c>
      <c r="K61" s="12" t="s">
        <v>650</v>
      </c>
      <c r="L61" s="60" t="s">
        <v>153</v>
      </c>
      <c r="M61" s="9" t="s">
        <v>36</v>
      </c>
      <c r="N61" s="12" t="s">
        <v>650</v>
      </c>
      <c r="O61" s="60" t="s">
        <v>153</v>
      </c>
      <c r="P61" s="9" t="s">
        <v>36</v>
      </c>
      <c r="Q61" s="12" t="s">
        <v>650</v>
      </c>
    </row>
    <row r="62" spans="1:17" x14ac:dyDescent="0.25">
      <c r="A62" s="5" t="s">
        <v>207</v>
      </c>
      <c r="B62" s="4" t="s">
        <v>478</v>
      </c>
      <c r="C62" s="59" t="s">
        <v>153</v>
      </c>
      <c r="D62" s="9" t="s">
        <v>36</v>
      </c>
      <c r="E62" s="12" t="s">
        <v>650</v>
      </c>
      <c r="F62" s="60" t="s">
        <v>153</v>
      </c>
      <c r="G62" s="9" t="s">
        <v>36</v>
      </c>
      <c r="H62" s="12" t="s">
        <v>650</v>
      </c>
      <c r="I62" s="60" t="s">
        <v>153</v>
      </c>
      <c r="J62" s="9" t="s">
        <v>36</v>
      </c>
      <c r="K62" s="12" t="s">
        <v>650</v>
      </c>
      <c r="L62" s="60" t="s">
        <v>153</v>
      </c>
      <c r="M62" s="9" t="s">
        <v>36</v>
      </c>
      <c r="N62" s="12" t="s">
        <v>650</v>
      </c>
      <c r="O62" s="60" t="s">
        <v>153</v>
      </c>
      <c r="P62" s="9" t="s">
        <v>36</v>
      </c>
      <c r="Q62" s="12" t="s">
        <v>650</v>
      </c>
    </row>
    <row r="63" spans="1:17" x14ac:dyDescent="0.25">
      <c r="A63" s="5" t="s">
        <v>208</v>
      </c>
      <c r="B63" s="4" t="s">
        <v>479</v>
      </c>
      <c r="C63" s="59" t="s">
        <v>153</v>
      </c>
      <c r="D63" s="9" t="s">
        <v>36</v>
      </c>
      <c r="E63" s="12" t="s">
        <v>650</v>
      </c>
      <c r="F63" s="60" t="s">
        <v>153</v>
      </c>
      <c r="G63" s="9" t="s">
        <v>36</v>
      </c>
      <c r="H63" s="12" t="s">
        <v>650</v>
      </c>
      <c r="I63" s="60" t="s">
        <v>153</v>
      </c>
      <c r="J63" s="9" t="s">
        <v>2</v>
      </c>
      <c r="K63" s="9" t="s">
        <v>651</v>
      </c>
      <c r="L63" s="60" t="s">
        <v>153</v>
      </c>
      <c r="M63" s="9" t="s">
        <v>36</v>
      </c>
      <c r="N63" s="12" t="s">
        <v>650</v>
      </c>
      <c r="O63" s="60" t="s">
        <v>153</v>
      </c>
      <c r="P63" s="9" t="s">
        <v>36</v>
      </c>
      <c r="Q63" s="12" t="s">
        <v>650</v>
      </c>
    </row>
    <row r="64" spans="1:17" x14ac:dyDescent="0.25">
      <c r="A64" s="13" t="s">
        <v>144</v>
      </c>
      <c r="B64" s="4" t="s">
        <v>418</v>
      </c>
      <c r="C64" s="59" t="s">
        <v>153</v>
      </c>
      <c r="D64" s="11" t="s">
        <v>36</v>
      </c>
      <c r="E64" s="12" t="s">
        <v>650</v>
      </c>
      <c r="F64" s="60" t="s">
        <v>153</v>
      </c>
      <c r="G64" s="11" t="s">
        <v>36</v>
      </c>
      <c r="H64" s="12" t="s">
        <v>650</v>
      </c>
      <c r="I64" s="60" t="s">
        <v>153</v>
      </c>
      <c r="J64" s="11" t="s">
        <v>36</v>
      </c>
      <c r="K64" s="12" t="s">
        <v>650</v>
      </c>
      <c r="L64" s="60" t="s">
        <v>153</v>
      </c>
      <c r="M64" s="11" t="s">
        <v>36</v>
      </c>
      <c r="N64" s="12" t="s">
        <v>650</v>
      </c>
      <c r="O64" s="60" t="s">
        <v>153</v>
      </c>
      <c r="P64" s="11" t="s">
        <v>36</v>
      </c>
      <c r="Q64" s="12" t="s">
        <v>650</v>
      </c>
    </row>
    <row r="65" spans="1:19" x14ac:dyDescent="0.25">
      <c r="A65" s="13" t="s">
        <v>145</v>
      </c>
      <c r="B65" s="4" t="s">
        <v>419</v>
      </c>
      <c r="C65" s="60" t="s">
        <v>153</v>
      </c>
      <c r="D65" s="11" t="s">
        <v>36</v>
      </c>
      <c r="E65" s="12" t="s">
        <v>650</v>
      </c>
      <c r="F65" s="60" t="s">
        <v>153</v>
      </c>
      <c r="G65" s="11" t="s">
        <v>36</v>
      </c>
      <c r="H65" s="12" t="s">
        <v>650</v>
      </c>
      <c r="I65" s="61">
        <v>0.41782767560640399</v>
      </c>
      <c r="J65" s="11" t="s">
        <v>36</v>
      </c>
      <c r="K65" s="11" t="s">
        <v>653</v>
      </c>
      <c r="L65" s="61">
        <v>0.65676733738849291</v>
      </c>
      <c r="M65" s="11" t="s">
        <v>36</v>
      </c>
      <c r="N65" s="11" t="s">
        <v>653</v>
      </c>
      <c r="O65" s="60" t="s">
        <v>652</v>
      </c>
      <c r="P65" s="11" t="s">
        <v>36</v>
      </c>
      <c r="Q65" s="12" t="s">
        <v>653</v>
      </c>
    </row>
    <row r="66" spans="1:19" x14ac:dyDescent="0.25">
      <c r="A66" s="13" t="s">
        <v>147</v>
      </c>
      <c r="B66" s="4" t="s">
        <v>421</v>
      </c>
      <c r="C66" s="59" t="s">
        <v>153</v>
      </c>
      <c r="D66" s="11">
        <v>59.7</v>
      </c>
      <c r="E66" s="11" t="s">
        <v>651</v>
      </c>
      <c r="F66" s="60" t="s">
        <v>652</v>
      </c>
      <c r="G66" s="11">
        <v>59.5</v>
      </c>
      <c r="H66" s="11" t="s">
        <v>653</v>
      </c>
      <c r="I66" s="60" t="s">
        <v>153</v>
      </c>
      <c r="J66" s="11">
        <v>79.400000000000006</v>
      </c>
      <c r="K66" s="11" t="s">
        <v>651</v>
      </c>
      <c r="L66" s="60" t="s">
        <v>652</v>
      </c>
      <c r="M66" s="11">
        <v>125.3</v>
      </c>
      <c r="N66" s="11" t="s">
        <v>654</v>
      </c>
      <c r="O66" s="60" t="s">
        <v>652</v>
      </c>
      <c r="P66" s="11">
        <v>8.4</v>
      </c>
      <c r="Q66" s="12" t="s">
        <v>654</v>
      </c>
    </row>
    <row r="67" spans="1:19" x14ac:dyDescent="0.25">
      <c r="A67" s="5" t="s">
        <v>101</v>
      </c>
      <c r="B67" s="4" t="s">
        <v>378</v>
      </c>
      <c r="C67" s="59" t="s">
        <v>153</v>
      </c>
      <c r="D67" s="9" t="s">
        <v>36</v>
      </c>
      <c r="E67" s="12" t="s">
        <v>650</v>
      </c>
      <c r="F67" s="60" t="s">
        <v>153</v>
      </c>
      <c r="G67" s="9" t="s">
        <v>38</v>
      </c>
      <c r="H67" s="12" t="s">
        <v>650</v>
      </c>
      <c r="I67" s="60" t="s">
        <v>153</v>
      </c>
      <c r="J67" s="9" t="s">
        <v>36</v>
      </c>
      <c r="K67" s="12" t="s">
        <v>650</v>
      </c>
      <c r="L67" s="60" t="s">
        <v>153</v>
      </c>
      <c r="M67" s="9" t="s">
        <v>36</v>
      </c>
      <c r="N67" s="12" t="s">
        <v>650</v>
      </c>
      <c r="O67" s="60" t="s">
        <v>153</v>
      </c>
      <c r="P67" s="9" t="s">
        <v>2</v>
      </c>
      <c r="Q67" s="12" t="s">
        <v>651</v>
      </c>
    </row>
    <row r="68" spans="1:19" x14ac:dyDescent="0.25">
      <c r="A68" s="5" t="s">
        <v>209</v>
      </c>
      <c r="B68" s="4" t="s">
        <v>480</v>
      </c>
      <c r="C68" s="59" t="s">
        <v>153</v>
      </c>
      <c r="D68" s="9" t="s">
        <v>36</v>
      </c>
      <c r="E68" s="12" t="s">
        <v>650</v>
      </c>
      <c r="F68" s="60" t="s">
        <v>153</v>
      </c>
      <c r="G68" s="9" t="s">
        <v>36</v>
      </c>
      <c r="H68" s="12" t="s">
        <v>650</v>
      </c>
      <c r="I68" s="60" t="s">
        <v>153</v>
      </c>
      <c r="J68" s="9" t="s">
        <v>36</v>
      </c>
      <c r="K68" s="12" t="s">
        <v>650</v>
      </c>
      <c r="L68" s="60" t="s">
        <v>153</v>
      </c>
      <c r="M68" s="9" t="s">
        <v>36</v>
      </c>
      <c r="N68" s="12" t="s">
        <v>650</v>
      </c>
      <c r="O68" s="60" t="s">
        <v>153</v>
      </c>
      <c r="P68" s="9" t="s">
        <v>36</v>
      </c>
      <c r="Q68" s="12" t="s">
        <v>650</v>
      </c>
    </row>
    <row r="69" spans="1:19" x14ac:dyDescent="0.25">
      <c r="A69" s="5" t="s">
        <v>210</v>
      </c>
      <c r="B69" s="4" t="s">
        <v>481</v>
      </c>
      <c r="C69" s="59" t="s">
        <v>153</v>
      </c>
      <c r="D69" s="9" t="s">
        <v>119</v>
      </c>
      <c r="E69" s="12" t="s">
        <v>650</v>
      </c>
      <c r="F69" s="60" t="s">
        <v>652</v>
      </c>
      <c r="G69" s="9">
        <v>470</v>
      </c>
      <c r="H69" s="9" t="s">
        <v>654</v>
      </c>
      <c r="I69" s="60" t="s">
        <v>153</v>
      </c>
      <c r="J69" s="9" t="s">
        <v>2</v>
      </c>
      <c r="K69" s="9" t="s">
        <v>651</v>
      </c>
      <c r="L69" s="60" t="s">
        <v>119</v>
      </c>
      <c r="M69" s="9" t="s">
        <v>41</v>
      </c>
      <c r="N69" s="9" t="s">
        <v>651</v>
      </c>
      <c r="O69" s="60" t="s">
        <v>153</v>
      </c>
      <c r="P69" s="9" t="s">
        <v>36</v>
      </c>
      <c r="Q69" s="12" t="s">
        <v>650</v>
      </c>
    </row>
    <row r="70" spans="1:19" x14ac:dyDescent="0.25">
      <c r="A70" s="5" t="s">
        <v>211</v>
      </c>
      <c r="B70" s="4" t="s">
        <v>482</v>
      </c>
      <c r="C70" s="60" t="s">
        <v>652</v>
      </c>
      <c r="D70" s="9" t="s">
        <v>119</v>
      </c>
      <c r="E70" s="9" t="s">
        <v>653</v>
      </c>
      <c r="F70" s="60" t="s">
        <v>652</v>
      </c>
      <c r="G70" s="9">
        <v>65</v>
      </c>
      <c r="H70" s="9" t="s">
        <v>654</v>
      </c>
      <c r="I70" s="60" t="s">
        <v>652</v>
      </c>
      <c r="J70" s="9" t="s">
        <v>41</v>
      </c>
      <c r="K70" s="9" t="s">
        <v>654</v>
      </c>
      <c r="L70" s="60" t="s">
        <v>119</v>
      </c>
      <c r="M70" s="9" t="s">
        <v>41</v>
      </c>
      <c r="N70" s="9" t="s">
        <v>651</v>
      </c>
      <c r="O70" s="60" t="s">
        <v>652</v>
      </c>
      <c r="P70" s="9" t="s">
        <v>36</v>
      </c>
      <c r="Q70" s="12" t="s">
        <v>653</v>
      </c>
    </row>
    <row r="71" spans="1:19" x14ac:dyDescent="0.25">
      <c r="A71" s="5" t="s">
        <v>212</v>
      </c>
      <c r="B71" s="4" t="s">
        <v>483</v>
      </c>
      <c r="C71" s="59" t="s">
        <v>153</v>
      </c>
      <c r="D71" s="9" t="s">
        <v>36</v>
      </c>
      <c r="E71" s="12" t="s">
        <v>650</v>
      </c>
      <c r="F71" s="60" t="s">
        <v>652</v>
      </c>
      <c r="G71" s="9" t="s">
        <v>36</v>
      </c>
      <c r="H71" s="9" t="s">
        <v>653</v>
      </c>
      <c r="I71" s="60" t="s">
        <v>153</v>
      </c>
      <c r="J71" s="9" t="s">
        <v>41</v>
      </c>
      <c r="K71" s="12" t="s">
        <v>651</v>
      </c>
      <c r="L71" s="60" t="s">
        <v>119</v>
      </c>
      <c r="M71" s="9" t="s">
        <v>41</v>
      </c>
      <c r="N71" s="9" t="s">
        <v>651</v>
      </c>
      <c r="O71" s="60" t="s">
        <v>153</v>
      </c>
      <c r="P71" s="9" t="s">
        <v>36</v>
      </c>
      <c r="Q71" s="12" t="s">
        <v>650</v>
      </c>
    </row>
    <row r="72" spans="1:19" x14ac:dyDescent="0.25">
      <c r="A72" s="5" t="s">
        <v>213</v>
      </c>
      <c r="B72" s="4" t="s">
        <v>484</v>
      </c>
      <c r="C72" s="60" t="s">
        <v>652</v>
      </c>
      <c r="D72" s="9" t="s">
        <v>119</v>
      </c>
      <c r="E72" s="9" t="s">
        <v>653</v>
      </c>
      <c r="F72" s="60" t="s">
        <v>652</v>
      </c>
      <c r="G72" s="9" t="s">
        <v>36</v>
      </c>
      <c r="H72" s="9" t="s">
        <v>653</v>
      </c>
      <c r="I72" s="60" t="s">
        <v>652</v>
      </c>
      <c r="J72" s="9" t="s">
        <v>36</v>
      </c>
      <c r="K72" s="9" t="s">
        <v>653</v>
      </c>
      <c r="L72" s="60" t="s">
        <v>153</v>
      </c>
      <c r="M72" s="9" t="s">
        <v>36</v>
      </c>
      <c r="N72" s="12" t="s">
        <v>650</v>
      </c>
      <c r="O72" s="60" t="s">
        <v>153</v>
      </c>
      <c r="P72" s="9" t="s">
        <v>36</v>
      </c>
      <c r="Q72" s="12" t="s">
        <v>650</v>
      </c>
    </row>
    <row r="73" spans="1:19" x14ac:dyDescent="0.25">
      <c r="A73" s="17" t="s">
        <v>164</v>
      </c>
      <c r="B73" s="4" t="s">
        <v>436</v>
      </c>
      <c r="C73" s="59" t="s">
        <v>153</v>
      </c>
      <c r="D73" s="16" t="s">
        <v>2</v>
      </c>
      <c r="E73" s="16" t="s">
        <v>651</v>
      </c>
      <c r="F73" s="60" t="s">
        <v>153</v>
      </c>
      <c r="G73" s="16" t="s">
        <v>2</v>
      </c>
      <c r="H73" s="16" t="s">
        <v>651</v>
      </c>
      <c r="I73" s="60" t="s">
        <v>153</v>
      </c>
      <c r="J73" s="16" t="s">
        <v>153</v>
      </c>
      <c r="K73" s="12" t="s">
        <v>650</v>
      </c>
      <c r="L73" s="60" t="s">
        <v>153</v>
      </c>
      <c r="M73" s="16">
        <v>3.4968622408386603</v>
      </c>
      <c r="N73" s="16" t="s">
        <v>651</v>
      </c>
      <c r="O73" s="60" t="s">
        <v>153</v>
      </c>
      <c r="P73" s="16" t="s">
        <v>113</v>
      </c>
      <c r="Q73" s="12" t="s">
        <v>650</v>
      </c>
    </row>
    <row r="74" spans="1:19" x14ac:dyDescent="0.25">
      <c r="A74" s="5" t="s">
        <v>214</v>
      </c>
      <c r="B74" s="4" t="s">
        <v>485</v>
      </c>
      <c r="C74" s="59" t="s">
        <v>153</v>
      </c>
      <c r="D74" s="9" t="s">
        <v>3</v>
      </c>
      <c r="E74" s="9" t="s">
        <v>651</v>
      </c>
      <c r="F74" s="60" t="s">
        <v>153</v>
      </c>
      <c r="G74" s="9" t="s">
        <v>36</v>
      </c>
      <c r="H74" s="12" t="s">
        <v>650</v>
      </c>
      <c r="I74" s="60" t="s">
        <v>153</v>
      </c>
      <c r="J74" s="9" t="s">
        <v>3</v>
      </c>
      <c r="K74" s="9" t="s">
        <v>651</v>
      </c>
      <c r="L74" s="60" t="s">
        <v>153</v>
      </c>
      <c r="M74" s="9" t="s">
        <v>3</v>
      </c>
      <c r="N74" s="9" t="s">
        <v>651</v>
      </c>
      <c r="O74" s="60" t="s">
        <v>153</v>
      </c>
      <c r="P74" s="9" t="s">
        <v>36</v>
      </c>
      <c r="Q74" s="12" t="s">
        <v>650</v>
      </c>
    </row>
    <row r="75" spans="1:19" x14ac:dyDescent="0.25">
      <c r="A75" s="13" t="s">
        <v>148</v>
      </c>
      <c r="B75" s="4" t="s">
        <v>422</v>
      </c>
      <c r="C75" s="59" t="s">
        <v>153</v>
      </c>
      <c r="D75" s="11" t="s">
        <v>2</v>
      </c>
      <c r="E75" s="11" t="s">
        <v>651</v>
      </c>
      <c r="F75" s="60" t="s">
        <v>153</v>
      </c>
      <c r="G75" s="11" t="s">
        <v>2</v>
      </c>
      <c r="H75" s="11" t="s">
        <v>651</v>
      </c>
      <c r="I75" s="60" t="s">
        <v>153</v>
      </c>
      <c r="J75" s="11">
        <v>9.9</v>
      </c>
      <c r="K75" s="11" t="s">
        <v>651</v>
      </c>
      <c r="L75" s="60" t="s">
        <v>153</v>
      </c>
      <c r="M75" s="11">
        <v>8.6999999999999993</v>
      </c>
      <c r="N75" s="11" t="s">
        <v>651</v>
      </c>
      <c r="O75" s="60" t="s">
        <v>153</v>
      </c>
      <c r="P75" s="11" t="s">
        <v>36</v>
      </c>
      <c r="Q75" s="12" t="s">
        <v>650</v>
      </c>
    </row>
    <row r="76" spans="1:19" x14ac:dyDescent="0.25">
      <c r="A76" s="5" t="s">
        <v>215</v>
      </c>
      <c r="B76" s="4" t="s">
        <v>486</v>
      </c>
      <c r="C76" s="59" t="s">
        <v>153</v>
      </c>
      <c r="D76" s="9" t="s">
        <v>36</v>
      </c>
      <c r="E76" s="12" t="s">
        <v>650</v>
      </c>
      <c r="F76" s="60" t="s">
        <v>153</v>
      </c>
      <c r="G76" s="9" t="s">
        <v>36</v>
      </c>
      <c r="H76" s="12" t="s">
        <v>650</v>
      </c>
      <c r="I76" s="60" t="s">
        <v>153</v>
      </c>
      <c r="J76" s="9" t="s">
        <v>36</v>
      </c>
      <c r="K76" s="12" t="s">
        <v>650</v>
      </c>
      <c r="L76" s="60" t="s">
        <v>153</v>
      </c>
      <c r="M76" s="9" t="s">
        <v>36</v>
      </c>
      <c r="N76" s="12" t="s">
        <v>650</v>
      </c>
      <c r="O76" s="60" t="s">
        <v>153</v>
      </c>
      <c r="P76" s="9" t="s">
        <v>36</v>
      </c>
      <c r="Q76" s="12" t="s">
        <v>650</v>
      </c>
    </row>
    <row r="77" spans="1:19" x14ac:dyDescent="0.25">
      <c r="A77" s="5" t="s">
        <v>105</v>
      </c>
      <c r="B77" s="4" t="s">
        <v>382</v>
      </c>
      <c r="C77" s="59" t="s">
        <v>153</v>
      </c>
      <c r="D77" s="9" t="s">
        <v>36</v>
      </c>
      <c r="E77" s="12" t="s">
        <v>650</v>
      </c>
      <c r="F77" s="61">
        <v>14.883531977846165</v>
      </c>
      <c r="G77" s="9" t="s">
        <v>2</v>
      </c>
      <c r="H77" s="9" t="s">
        <v>654</v>
      </c>
      <c r="I77" s="61">
        <v>4.5677708757833688</v>
      </c>
      <c r="J77" s="9">
        <v>16.640541638477945</v>
      </c>
      <c r="K77" s="9" t="s">
        <v>654</v>
      </c>
      <c r="L77" s="61">
        <v>41.900111306880618</v>
      </c>
      <c r="M77" s="9">
        <v>26.298726487631956</v>
      </c>
      <c r="N77" s="9" t="s">
        <v>654</v>
      </c>
      <c r="O77" s="61">
        <v>0.61424651523877627</v>
      </c>
      <c r="P77" s="9" t="s">
        <v>36</v>
      </c>
      <c r="Q77" s="12" t="s">
        <v>653</v>
      </c>
    </row>
    <row r="78" spans="1:19" x14ac:dyDescent="0.25">
      <c r="A78" s="13" t="s">
        <v>151</v>
      </c>
      <c r="B78" s="4" t="s">
        <v>425</v>
      </c>
      <c r="C78" s="59" t="s">
        <v>153</v>
      </c>
      <c r="D78" s="11" t="s">
        <v>36</v>
      </c>
      <c r="E78" s="12" t="s">
        <v>650</v>
      </c>
      <c r="F78" s="60" t="s">
        <v>153</v>
      </c>
      <c r="G78" s="11" t="s">
        <v>36</v>
      </c>
      <c r="H78" s="12" t="s">
        <v>650</v>
      </c>
      <c r="I78" s="60" t="s">
        <v>153</v>
      </c>
      <c r="J78" s="11" t="s">
        <v>36</v>
      </c>
      <c r="K78" s="12" t="s">
        <v>650</v>
      </c>
      <c r="L78" s="60" t="s">
        <v>153</v>
      </c>
      <c r="M78" s="11" t="s">
        <v>36</v>
      </c>
      <c r="N78" s="12" t="s">
        <v>650</v>
      </c>
      <c r="O78" s="60" t="s">
        <v>153</v>
      </c>
      <c r="P78" s="11" t="s">
        <v>36</v>
      </c>
      <c r="Q78" s="12" t="s">
        <v>650</v>
      </c>
    </row>
    <row r="79" spans="1:19" x14ac:dyDescent="0.25">
      <c r="A79" s="13"/>
      <c r="B79" s="14"/>
      <c r="D79" s="11"/>
      <c r="E79" s="11"/>
      <c r="G79" s="11"/>
      <c r="H79" s="11"/>
      <c r="J79" s="11"/>
      <c r="K79" s="11"/>
      <c r="M79" s="11"/>
      <c r="N79" s="11"/>
      <c r="P79" s="11"/>
    </row>
    <row r="80" spans="1:19" x14ac:dyDescent="0.25">
      <c r="A80" s="13"/>
      <c r="B80" s="14"/>
      <c r="D80" s="11" t="s">
        <v>656</v>
      </c>
      <c r="E80" s="11">
        <f>COUNTIF(E2:E78,"BND")</f>
        <v>66</v>
      </c>
      <c r="G80" s="11"/>
      <c r="H80" s="11">
        <f>COUNTIF(H2:H78,"BND")</f>
        <v>60</v>
      </c>
      <c r="J80" s="11"/>
      <c r="K80" s="11">
        <f>COUNTIF(K2:K78,"BND")</f>
        <v>53</v>
      </c>
      <c r="M80" s="11"/>
      <c r="N80" s="11">
        <f>COUNTIF(N2:N78,"BND")</f>
        <v>46</v>
      </c>
      <c r="P80" s="11"/>
      <c r="Q80" s="11">
        <f>COUNTIF(Q2:Q78,"BND")</f>
        <v>68</v>
      </c>
      <c r="S80">
        <f>SUM(E80:Q80)</f>
        <v>293</v>
      </c>
    </row>
    <row r="81" spans="1:20" x14ac:dyDescent="0.25">
      <c r="A81" s="13"/>
      <c r="B81" s="14"/>
      <c r="D81" s="11" t="s">
        <v>657</v>
      </c>
      <c r="E81" s="11">
        <f>COUNTIF(E2:E78,"BD")</f>
        <v>2</v>
      </c>
      <c r="G81" s="11"/>
      <c r="H81" s="11">
        <f>COUNTIF(H2:H78,"BD")</f>
        <v>6</v>
      </c>
      <c r="J81" s="11"/>
      <c r="K81" s="11">
        <f>COUNTIF(K2:K78,"BD")</f>
        <v>6</v>
      </c>
      <c r="M81" s="11"/>
      <c r="N81" s="11">
        <f>COUNTIF(N2:N78,"BD")</f>
        <v>8</v>
      </c>
      <c r="P81" s="11"/>
      <c r="Q81" s="11">
        <f>COUNTIF(Q2:Q78,"BD")</f>
        <v>2</v>
      </c>
      <c r="S81">
        <f t="shared" ref="S81:S84" si="0">SUM(E81:Q81)</f>
        <v>24</v>
      </c>
    </row>
    <row r="82" spans="1:20" x14ac:dyDescent="0.25">
      <c r="A82" s="13"/>
      <c r="B82" s="14"/>
      <c r="D82" s="11"/>
      <c r="E82" s="11"/>
      <c r="G82" s="11"/>
      <c r="H82" s="11"/>
      <c r="J82" s="11"/>
      <c r="K82" s="11"/>
      <c r="M82" s="11"/>
      <c r="N82" s="11"/>
      <c r="P82" s="11"/>
      <c r="Q82" s="11"/>
      <c r="T82">
        <f>SUM(S80:S81)</f>
        <v>317</v>
      </c>
    </row>
    <row r="83" spans="1:20" x14ac:dyDescent="0.25">
      <c r="A83" s="13"/>
      <c r="B83" s="14"/>
      <c r="D83" s="11" t="s">
        <v>658</v>
      </c>
      <c r="E83" s="11">
        <f>COUNTIF(E2:E78,"P1")</f>
        <v>4</v>
      </c>
      <c r="G83" s="11"/>
      <c r="H83" s="11">
        <f>COUNTIF(H2:H78,"P1")</f>
        <v>8</v>
      </c>
      <c r="J83" s="11"/>
      <c r="K83" s="11">
        <f>COUNTIF(K2:K78,"P1")</f>
        <v>2</v>
      </c>
      <c r="M83" s="11"/>
      <c r="N83" s="11">
        <f>COUNTIF(N2:N78,"P1")</f>
        <v>1</v>
      </c>
      <c r="P83" s="11"/>
      <c r="Q83" s="11">
        <f>COUNTIF(Q2:Q78,"P1")</f>
        <v>6</v>
      </c>
      <c r="S83">
        <f t="shared" si="0"/>
        <v>21</v>
      </c>
    </row>
    <row r="84" spans="1:20" x14ac:dyDescent="0.25">
      <c r="A84" s="13"/>
      <c r="B84" s="14"/>
      <c r="D84" s="11" t="s">
        <v>659</v>
      </c>
      <c r="E84" s="11">
        <f>COUNTIF(E2:E78,"P2")</f>
        <v>5</v>
      </c>
      <c r="G84" s="11"/>
      <c r="H84" s="11">
        <f>COUNTIF(H2:H78,"P2")</f>
        <v>3</v>
      </c>
      <c r="J84" s="11"/>
      <c r="K84" s="11">
        <f>COUNTIF(K2:K78,"P2")</f>
        <v>16</v>
      </c>
      <c r="M84" s="11"/>
      <c r="N84" s="11">
        <f>COUNTIF(N2:N78,"P2")</f>
        <v>22</v>
      </c>
      <c r="P84" s="11"/>
      <c r="Q84" s="11">
        <f>COUNTIF(Q2:Q78,"P2")</f>
        <v>1</v>
      </c>
      <c r="S84">
        <f t="shared" si="0"/>
        <v>47</v>
      </c>
    </row>
    <row r="86" spans="1:20" ht="45" x14ac:dyDescent="0.25">
      <c r="A86" s="1" t="s">
        <v>0</v>
      </c>
      <c r="B86" s="4" t="s">
        <v>290</v>
      </c>
      <c r="C86" s="60" t="s">
        <v>570</v>
      </c>
      <c r="D86" s="33" t="s">
        <v>291</v>
      </c>
      <c r="E86" s="33"/>
      <c r="F86" s="60" t="s">
        <v>571</v>
      </c>
      <c r="G86" s="2" t="s">
        <v>292</v>
      </c>
      <c r="H86" s="2"/>
      <c r="I86" s="60" t="s">
        <v>572</v>
      </c>
      <c r="J86" s="2" t="s">
        <v>293</v>
      </c>
      <c r="K86" s="2"/>
      <c r="L86" s="60" t="s">
        <v>573</v>
      </c>
      <c r="M86" s="2" t="s">
        <v>294</v>
      </c>
      <c r="N86" s="2"/>
      <c r="O86" s="60" t="s">
        <v>574</v>
      </c>
      <c r="P86" s="2" t="s">
        <v>295</v>
      </c>
    </row>
    <row r="87" spans="1:20" x14ac:dyDescent="0.25">
      <c r="A87" s="5" t="s">
        <v>166</v>
      </c>
      <c r="B87" s="4" t="s">
        <v>438</v>
      </c>
      <c r="C87" s="60" t="s">
        <v>153</v>
      </c>
      <c r="D87" s="35" t="s">
        <v>36</v>
      </c>
      <c r="E87" s="35" t="s">
        <v>650</v>
      </c>
      <c r="F87" s="60" t="s">
        <v>153</v>
      </c>
      <c r="G87" s="36" t="s">
        <v>36</v>
      </c>
      <c r="H87" s="35" t="s">
        <v>650</v>
      </c>
      <c r="I87" s="60" t="s">
        <v>153</v>
      </c>
      <c r="J87" s="36" t="s">
        <v>36</v>
      </c>
      <c r="K87" s="35" t="s">
        <v>650</v>
      </c>
      <c r="L87" s="60" t="s">
        <v>153</v>
      </c>
      <c r="M87" s="36" t="s">
        <v>36</v>
      </c>
      <c r="N87" s="35" t="s">
        <v>650</v>
      </c>
      <c r="O87" s="60" t="s">
        <v>153</v>
      </c>
      <c r="P87" s="36" t="s">
        <v>36</v>
      </c>
      <c r="Q87" s="35" t="s">
        <v>650</v>
      </c>
    </row>
    <row r="88" spans="1:20" x14ac:dyDescent="0.25">
      <c r="A88" s="5" t="s">
        <v>167</v>
      </c>
      <c r="B88" s="4" t="s">
        <v>439</v>
      </c>
      <c r="C88" s="60" t="s">
        <v>153</v>
      </c>
      <c r="D88" s="34" t="s">
        <v>36</v>
      </c>
      <c r="E88" s="35" t="s">
        <v>650</v>
      </c>
      <c r="F88" s="60" t="s">
        <v>153</v>
      </c>
      <c r="G88" s="9" t="s">
        <v>36</v>
      </c>
      <c r="H88" s="35" t="s">
        <v>650</v>
      </c>
      <c r="I88" s="60" t="s">
        <v>153</v>
      </c>
      <c r="J88" s="9" t="s">
        <v>36</v>
      </c>
      <c r="K88" s="35" t="s">
        <v>650</v>
      </c>
      <c r="L88" s="60" t="s">
        <v>153</v>
      </c>
      <c r="M88" s="9" t="s">
        <v>36</v>
      </c>
      <c r="N88" s="35" t="s">
        <v>650</v>
      </c>
      <c r="O88" s="60" t="s">
        <v>153</v>
      </c>
      <c r="P88" s="9" t="s">
        <v>36</v>
      </c>
      <c r="Q88" s="35" t="s">
        <v>650</v>
      </c>
    </row>
    <row r="89" spans="1:20" x14ac:dyDescent="0.25">
      <c r="A89" s="5" t="s">
        <v>168</v>
      </c>
      <c r="B89" s="4" t="s">
        <v>440</v>
      </c>
      <c r="C89" s="60" t="s">
        <v>153</v>
      </c>
      <c r="D89" s="34" t="s">
        <v>36</v>
      </c>
      <c r="E89" s="35" t="s">
        <v>650</v>
      </c>
      <c r="F89" s="60" t="s">
        <v>153</v>
      </c>
      <c r="G89" s="9" t="s">
        <v>36</v>
      </c>
      <c r="H89" s="35" t="s">
        <v>650</v>
      </c>
      <c r="I89" s="60" t="s">
        <v>153</v>
      </c>
      <c r="J89" s="9" t="s">
        <v>36</v>
      </c>
      <c r="K89" s="35" t="s">
        <v>650</v>
      </c>
      <c r="L89" s="60" t="s">
        <v>153</v>
      </c>
      <c r="M89" s="9" t="s">
        <v>36</v>
      </c>
      <c r="N89" s="35" t="s">
        <v>650</v>
      </c>
      <c r="O89" s="60" t="s">
        <v>153</v>
      </c>
      <c r="P89" s="9" t="s">
        <v>36</v>
      </c>
      <c r="Q89" s="35" t="s">
        <v>650</v>
      </c>
    </row>
    <row r="90" spans="1:20" x14ac:dyDescent="0.25">
      <c r="A90" s="5" t="s">
        <v>169</v>
      </c>
      <c r="B90" s="4" t="s">
        <v>441</v>
      </c>
      <c r="C90" s="60" t="s">
        <v>153</v>
      </c>
      <c r="D90" s="34" t="s">
        <v>36</v>
      </c>
      <c r="E90" s="35" t="s">
        <v>650</v>
      </c>
      <c r="F90" s="60" t="s">
        <v>153</v>
      </c>
      <c r="G90" s="9" t="s">
        <v>36</v>
      </c>
      <c r="H90" s="35" t="s">
        <v>650</v>
      </c>
      <c r="I90" s="60" t="s">
        <v>153</v>
      </c>
      <c r="J90" s="9" t="s">
        <v>36</v>
      </c>
      <c r="K90" s="35" t="s">
        <v>650</v>
      </c>
      <c r="L90" s="60" t="s">
        <v>153</v>
      </c>
      <c r="M90" s="9" t="s">
        <v>36</v>
      </c>
      <c r="N90" s="35" t="s">
        <v>650</v>
      </c>
      <c r="O90" s="60" t="s">
        <v>153</v>
      </c>
      <c r="P90" s="9" t="s">
        <v>36</v>
      </c>
      <c r="Q90" s="35" t="s">
        <v>650</v>
      </c>
    </row>
    <row r="91" spans="1:20" x14ac:dyDescent="0.25">
      <c r="A91" s="5" t="s">
        <v>170</v>
      </c>
      <c r="B91" s="4" t="s">
        <v>426</v>
      </c>
      <c r="C91" s="60" t="s">
        <v>153</v>
      </c>
      <c r="D91" s="34" t="s">
        <v>36</v>
      </c>
      <c r="E91" s="35" t="s">
        <v>650</v>
      </c>
      <c r="F91" s="60" t="s">
        <v>153</v>
      </c>
      <c r="G91" s="9" t="s">
        <v>36</v>
      </c>
      <c r="H91" s="35" t="s">
        <v>650</v>
      </c>
      <c r="I91" s="60" t="s">
        <v>153</v>
      </c>
      <c r="J91" s="9" t="s">
        <v>36</v>
      </c>
      <c r="K91" s="35" t="s">
        <v>650</v>
      </c>
      <c r="L91" s="60" t="s">
        <v>153</v>
      </c>
      <c r="M91" s="9" t="s">
        <v>36</v>
      </c>
      <c r="N91" s="35" t="s">
        <v>650</v>
      </c>
      <c r="O91" s="60" t="s">
        <v>153</v>
      </c>
      <c r="P91" s="9" t="s">
        <v>36</v>
      </c>
      <c r="Q91" s="35" t="s">
        <v>650</v>
      </c>
    </row>
    <row r="92" spans="1:20" x14ac:dyDescent="0.25">
      <c r="A92" s="5" t="s">
        <v>171</v>
      </c>
      <c r="B92" s="4" t="s">
        <v>442</v>
      </c>
      <c r="C92" s="60" t="s">
        <v>153</v>
      </c>
      <c r="D92" s="34" t="s">
        <v>36</v>
      </c>
      <c r="E92" s="35" t="s">
        <v>650</v>
      </c>
      <c r="F92" s="60" t="s">
        <v>153</v>
      </c>
      <c r="G92" s="9" t="s">
        <v>36</v>
      </c>
      <c r="H92" s="35" t="s">
        <v>650</v>
      </c>
      <c r="I92" s="60" t="s">
        <v>153</v>
      </c>
      <c r="J92" s="9" t="s">
        <v>36</v>
      </c>
      <c r="K92" s="35" t="s">
        <v>650</v>
      </c>
      <c r="L92" s="60" t="s">
        <v>153</v>
      </c>
      <c r="M92" s="9" t="s">
        <v>36</v>
      </c>
      <c r="N92" s="35" t="s">
        <v>650</v>
      </c>
      <c r="O92" s="60" t="s">
        <v>153</v>
      </c>
      <c r="P92" s="9" t="s">
        <v>36</v>
      </c>
      <c r="Q92" s="35" t="s">
        <v>650</v>
      </c>
    </row>
    <row r="93" spans="1:20" x14ac:dyDescent="0.25">
      <c r="A93" s="5" t="s">
        <v>172</v>
      </c>
      <c r="B93" s="4" t="s">
        <v>443</v>
      </c>
      <c r="C93" s="60" t="s">
        <v>153</v>
      </c>
      <c r="D93" s="34" t="s">
        <v>36</v>
      </c>
      <c r="E93" s="35" t="s">
        <v>650</v>
      </c>
      <c r="F93" s="60" t="s">
        <v>153</v>
      </c>
      <c r="G93" s="9" t="s">
        <v>36</v>
      </c>
      <c r="H93" s="35" t="s">
        <v>650</v>
      </c>
      <c r="I93" s="60" t="s">
        <v>153</v>
      </c>
      <c r="J93" s="9" t="s">
        <v>36</v>
      </c>
      <c r="K93" s="35" t="s">
        <v>650</v>
      </c>
      <c r="L93" s="60" t="s">
        <v>153</v>
      </c>
      <c r="M93" s="9" t="s">
        <v>36</v>
      </c>
      <c r="N93" s="35" t="s">
        <v>650</v>
      </c>
      <c r="O93" s="60" t="s">
        <v>153</v>
      </c>
      <c r="P93" s="9" t="s">
        <v>36</v>
      </c>
      <c r="Q93" s="35" t="s">
        <v>650</v>
      </c>
    </row>
    <row r="94" spans="1:20" x14ac:dyDescent="0.25">
      <c r="A94" s="5" t="s">
        <v>173</v>
      </c>
      <c r="B94" s="4" t="s">
        <v>444</v>
      </c>
      <c r="C94" s="60" t="s">
        <v>153</v>
      </c>
      <c r="D94" s="34" t="s">
        <v>36</v>
      </c>
      <c r="E94" s="35" t="s">
        <v>650</v>
      </c>
      <c r="F94" s="60" t="s">
        <v>153</v>
      </c>
      <c r="G94" s="9" t="s">
        <v>36</v>
      </c>
      <c r="H94" s="35" t="s">
        <v>650</v>
      </c>
      <c r="I94" s="60" t="s">
        <v>153</v>
      </c>
      <c r="J94" s="9" t="s">
        <v>36</v>
      </c>
      <c r="K94" s="35" t="s">
        <v>650</v>
      </c>
      <c r="L94" s="60" t="s">
        <v>153</v>
      </c>
      <c r="M94" s="9" t="s">
        <v>36</v>
      </c>
      <c r="N94" s="35" t="s">
        <v>650</v>
      </c>
      <c r="O94" s="60" t="s">
        <v>153</v>
      </c>
      <c r="P94" s="9" t="s">
        <v>36</v>
      </c>
      <c r="Q94" s="35" t="s">
        <v>650</v>
      </c>
    </row>
    <row r="95" spans="1:20" x14ac:dyDescent="0.25">
      <c r="A95" s="5" t="s">
        <v>174</v>
      </c>
      <c r="B95" s="4" t="s">
        <v>445</v>
      </c>
      <c r="C95" s="60" t="s">
        <v>153</v>
      </c>
      <c r="D95" s="34" t="s">
        <v>36</v>
      </c>
      <c r="E95" s="35" t="s">
        <v>650</v>
      </c>
      <c r="F95" s="60" t="s">
        <v>153</v>
      </c>
      <c r="G95" s="9" t="s">
        <v>36</v>
      </c>
      <c r="H95" s="35" t="s">
        <v>650</v>
      </c>
      <c r="I95" s="60" t="s">
        <v>153</v>
      </c>
      <c r="J95" s="9" t="s">
        <v>36</v>
      </c>
      <c r="K95" s="35" t="s">
        <v>650</v>
      </c>
      <c r="L95" s="60" t="s">
        <v>153</v>
      </c>
      <c r="M95" s="9" t="s">
        <v>36</v>
      </c>
      <c r="N95" s="35" t="s">
        <v>650</v>
      </c>
      <c r="O95" s="60" t="s">
        <v>153</v>
      </c>
      <c r="P95" s="9" t="s">
        <v>36</v>
      </c>
      <c r="Q95" s="35" t="s">
        <v>650</v>
      </c>
    </row>
    <row r="96" spans="1:20" x14ac:dyDescent="0.25">
      <c r="A96" s="5" t="s">
        <v>175</v>
      </c>
      <c r="B96" s="4" t="s">
        <v>446</v>
      </c>
      <c r="C96" s="60" t="s">
        <v>153</v>
      </c>
      <c r="D96" s="34" t="s">
        <v>36</v>
      </c>
      <c r="E96" s="35" t="s">
        <v>650</v>
      </c>
      <c r="F96" s="60" t="s">
        <v>153</v>
      </c>
      <c r="G96" s="9" t="s">
        <v>36</v>
      </c>
      <c r="H96" s="35" t="s">
        <v>650</v>
      </c>
      <c r="I96" s="60" t="s">
        <v>153</v>
      </c>
      <c r="J96" s="9" t="s">
        <v>36</v>
      </c>
      <c r="K96" s="35" t="s">
        <v>650</v>
      </c>
      <c r="L96" s="60" t="s">
        <v>153</v>
      </c>
      <c r="M96" s="9" t="s">
        <v>36</v>
      </c>
      <c r="N96" s="35" t="s">
        <v>650</v>
      </c>
      <c r="O96" s="60" t="s">
        <v>153</v>
      </c>
      <c r="P96" s="9" t="s">
        <v>36</v>
      </c>
      <c r="Q96" s="35" t="s">
        <v>650</v>
      </c>
    </row>
    <row r="97" spans="1:17" x14ac:dyDescent="0.25">
      <c r="A97" s="5" t="s">
        <v>176</v>
      </c>
      <c r="B97" s="4" t="s">
        <v>447</v>
      </c>
      <c r="C97" s="60" t="s">
        <v>153</v>
      </c>
      <c r="D97" s="34" t="s">
        <v>36</v>
      </c>
      <c r="E97" s="35" t="s">
        <v>650</v>
      </c>
      <c r="F97" s="60" t="s">
        <v>153</v>
      </c>
      <c r="G97" s="9" t="s">
        <v>36</v>
      </c>
      <c r="H97" s="35" t="s">
        <v>650</v>
      </c>
      <c r="I97" s="60" t="s">
        <v>153</v>
      </c>
      <c r="J97" s="9" t="s">
        <v>36</v>
      </c>
      <c r="K97" s="35" t="s">
        <v>650</v>
      </c>
      <c r="L97" s="60" t="s">
        <v>153</v>
      </c>
      <c r="M97" s="9" t="s">
        <v>36</v>
      </c>
      <c r="N97" s="35" t="s">
        <v>650</v>
      </c>
      <c r="O97" s="60" t="s">
        <v>153</v>
      </c>
      <c r="P97" s="9" t="s">
        <v>36</v>
      </c>
      <c r="Q97" s="35" t="s">
        <v>650</v>
      </c>
    </row>
    <row r="98" spans="1:17" x14ac:dyDescent="0.25">
      <c r="A98" s="13" t="s">
        <v>107</v>
      </c>
      <c r="B98" s="4" t="s">
        <v>384</v>
      </c>
      <c r="C98" s="60" t="s">
        <v>153</v>
      </c>
      <c r="D98" s="34" t="s">
        <v>36</v>
      </c>
      <c r="E98" s="35" t="s">
        <v>650</v>
      </c>
      <c r="F98" s="60" t="s">
        <v>153</v>
      </c>
      <c r="G98" s="9" t="s">
        <v>36</v>
      </c>
      <c r="H98" s="35" t="s">
        <v>650</v>
      </c>
      <c r="I98" s="60" t="s">
        <v>153</v>
      </c>
      <c r="J98" s="9" t="s">
        <v>36</v>
      </c>
      <c r="K98" s="35" t="s">
        <v>650</v>
      </c>
      <c r="L98" s="60" t="s">
        <v>153</v>
      </c>
      <c r="M98" s="9" t="s">
        <v>36</v>
      </c>
      <c r="N98" s="35" t="s">
        <v>650</v>
      </c>
      <c r="O98" s="60" t="s">
        <v>153</v>
      </c>
      <c r="P98" s="9" t="s">
        <v>36</v>
      </c>
      <c r="Q98" s="35" t="s">
        <v>650</v>
      </c>
    </row>
    <row r="99" spans="1:17" x14ac:dyDescent="0.25">
      <c r="A99" s="5" t="s">
        <v>177</v>
      </c>
      <c r="B99" s="4" t="s">
        <v>448</v>
      </c>
      <c r="C99" s="60" t="s">
        <v>153</v>
      </c>
      <c r="D99" s="34" t="s">
        <v>36</v>
      </c>
      <c r="E99" s="35" t="s">
        <v>650</v>
      </c>
      <c r="F99" s="60" t="s">
        <v>153</v>
      </c>
      <c r="G99" s="9" t="s">
        <v>36</v>
      </c>
      <c r="H99" s="35" t="s">
        <v>650</v>
      </c>
      <c r="I99" s="60" t="s">
        <v>153</v>
      </c>
      <c r="J99" s="9" t="s">
        <v>36</v>
      </c>
      <c r="K99" s="35" t="s">
        <v>650</v>
      </c>
      <c r="L99" s="60" t="s">
        <v>153</v>
      </c>
      <c r="M99" s="9" t="s">
        <v>36</v>
      </c>
      <c r="N99" s="35" t="s">
        <v>650</v>
      </c>
      <c r="O99" s="60" t="s">
        <v>153</v>
      </c>
      <c r="P99" s="9" t="s">
        <v>36</v>
      </c>
      <c r="Q99" s="35" t="s">
        <v>650</v>
      </c>
    </row>
    <row r="100" spans="1:17" x14ac:dyDescent="0.25">
      <c r="A100" s="5" t="s">
        <v>42</v>
      </c>
      <c r="B100" s="4" t="s">
        <v>319</v>
      </c>
      <c r="C100" s="60" t="s">
        <v>153</v>
      </c>
      <c r="D100" s="34" t="s">
        <v>36</v>
      </c>
      <c r="E100" s="35" t="s">
        <v>650</v>
      </c>
      <c r="F100" s="60" t="s">
        <v>153</v>
      </c>
      <c r="G100" s="9" t="s">
        <v>38</v>
      </c>
      <c r="H100" s="35" t="s">
        <v>650</v>
      </c>
      <c r="I100" s="60" t="s">
        <v>153</v>
      </c>
      <c r="J100" s="9" t="s">
        <v>38</v>
      </c>
      <c r="K100" s="35" t="s">
        <v>650</v>
      </c>
      <c r="L100" s="60" t="s">
        <v>153</v>
      </c>
      <c r="M100" s="9" t="s">
        <v>36</v>
      </c>
      <c r="N100" s="35" t="s">
        <v>650</v>
      </c>
      <c r="O100" s="60" t="s">
        <v>153</v>
      </c>
      <c r="P100" s="9" t="s">
        <v>38</v>
      </c>
      <c r="Q100" s="35" t="s">
        <v>650</v>
      </c>
    </row>
    <row r="101" spans="1:17" x14ac:dyDescent="0.25">
      <c r="A101" s="5" t="s">
        <v>178</v>
      </c>
      <c r="B101" s="4" t="s">
        <v>449</v>
      </c>
      <c r="C101" s="60" t="s">
        <v>153</v>
      </c>
      <c r="D101" s="34" t="s">
        <v>36</v>
      </c>
      <c r="E101" s="35" t="s">
        <v>650</v>
      </c>
      <c r="F101" s="60" t="s">
        <v>153</v>
      </c>
      <c r="G101" s="9" t="s">
        <v>36</v>
      </c>
      <c r="H101" s="35" t="s">
        <v>650</v>
      </c>
      <c r="I101" s="60" t="s">
        <v>153</v>
      </c>
      <c r="J101" s="9" t="s">
        <v>36</v>
      </c>
      <c r="K101" s="35" t="s">
        <v>650</v>
      </c>
      <c r="L101" s="60" t="s">
        <v>153</v>
      </c>
      <c r="M101" s="9" t="s">
        <v>36</v>
      </c>
      <c r="N101" s="35" t="s">
        <v>650</v>
      </c>
      <c r="O101" s="60" t="s">
        <v>153</v>
      </c>
      <c r="P101" s="9" t="s">
        <v>36</v>
      </c>
      <c r="Q101" s="35" t="s">
        <v>650</v>
      </c>
    </row>
    <row r="102" spans="1:17" x14ac:dyDescent="0.25">
      <c r="A102" s="5" t="s">
        <v>179</v>
      </c>
      <c r="B102" s="4" t="s">
        <v>450</v>
      </c>
      <c r="C102" s="60" t="s">
        <v>153</v>
      </c>
      <c r="D102" s="34" t="s">
        <v>36</v>
      </c>
      <c r="E102" s="35" t="s">
        <v>650</v>
      </c>
      <c r="F102" s="60" t="s">
        <v>153</v>
      </c>
      <c r="G102" s="9" t="s">
        <v>36</v>
      </c>
      <c r="H102" s="35" t="s">
        <v>650</v>
      </c>
      <c r="I102" s="60" t="s">
        <v>153</v>
      </c>
      <c r="J102" s="9" t="s">
        <v>36</v>
      </c>
      <c r="K102" s="35" t="s">
        <v>650</v>
      </c>
      <c r="L102" s="60" t="s">
        <v>652</v>
      </c>
      <c r="M102" s="9" t="s">
        <v>36</v>
      </c>
      <c r="N102" s="9" t="s">
        <v>653</v>
      </c>
      <c r="O102" s="60" t="s">
        <v>153</v>
      </c>
      <c r="P102" s="9" t="s">
        <v>36</v>
      </c>
      <c r="Q102" s="35" t="s">
        <v>650</v>
      </c>
    </row>
    <row r="103" spans="1:17" x14ac:dyDescent="0.25">
      <c r="A103" s="5" t="s">
        <v>180</v>
      </c>
      <c r="B103" s="4" t="s">
        <v>451</v>
      </c>
      <c r="C103" s="60" t="s">
        <v>153</v>
      </c>
      <c r="D103" s="34" t="s">
        <v>36</v>
      </c>
      <c r="E103" s="35" t="s">
        <v>650</v>
      </c>
      <c r="F103" s="60" t="s">
        <v>153</v>
      </c>
      <c r="G103" s="9" t="s">
        <v>36</v>
      </c>
      <c r="H103" s="35" t="s">
        <v>650</v>
      </c>
      <c r="I103" s="60" t="s">
        <v>153</v>
      </c>
      <c r="J103" s="9" t="s">
        <v>36</v>
      </c>
      <c r="K103" s="35" t="s">
        <v>650</v>
      </c>
      <c r="L103" s="60" t="s">
        <v>153</v>
      </c>
      <c r="M103" s="9" t="s">
        <v>36</v>
      </c>
      <c r="N103" s="35" t="s">
        <v>650</v>
      </c>
      <c r="O103" s="60" t="s">
        <v>153</v>
      </c>
      <c r="P103" s="9" t="s">
        <v>36</v>
      </c>
      <c r="Q103" s="35" t="s">
        <v>650</v>
      </c>
    </row>
    <row r="104" spans="1:17" x14ac:dyDescent="0.25">
      <c r="A104" s="5" t="s">
        <v>181</v>
      </c>
      <c r="B104" s="4" t="s">
        <v>452</v>
      </c>
      <c r="C104" s="60" t="s">
        <v>119</v>
      </c>
      <c r="D104" s="34" t="s">
        <v>36</v>
      </c>
      <c r="E104" s="35" t="s">
        <v>650</v>
      </c>
      <c r="F104" s="60" t="s">
        <v>119</v>
      </c>
      <c r="G104" s="9" t="s">
        <v>36</v>
      </c>
      <c r="H104" s="35" t="s">
        <v>650</v>
      </c>
      <c r="I104" s="60" t="s">
        <v>119</v>
      </c>
      <c r="J104" s="9" t="s">
        <v>36</v>
      </c>
      <c r="K104" s="35" t="s">
        <v>650</v>
      </c>
      <c r="L104" s="60" t="s">
        <v>119</v>
      </c>
      <c r="M104" s="9" t="s">
        <v>2</v>
      </c>
      <c r="N104" s="9" t="s">
        <v>651</v>
      </c>
      <c r="O104" s="60" t="s">
        <v>119</v>
      </c>
      <c r="P104" s="9" t="s">
        <v>36</v>
      </c>
      <c r="Q104" s="35" t="s">
        <v>650</v>
      </c>
    </row>
    <row r="105" spans="1:17" x14ac:dyDescent="0.25">
      <c r="A105" s="5" t="s">
        <v>45</v>
      </c>
      <c r="B105" s="4" t="s">
        <v>322</v>
      </c>
      <c r="C105" s="60" t="s">
        <v>153</v>
      </c>
      <c r="D105" s="34" t="s">
        <v>36</v>
      </c>
      <c r="E105" s="35" t="s">
        <v>650</v>
      </c>
      <c r="F105" s="60" t="s">
        <v>153</v>
      </c>
      <c r="G105" s="9" t="s">
        <v>36</v>
      </c>
      <c r="H105" s="35" t="s">
        <v>650</v>
      </c>
      <c r="I105" s="60" t="s">
        <v>153</v>
      </c>
      <c r="J105" s="9" t="s">
        <v>36</v>
      </c>
      <c r="K105" s="35" t="s">
        <v>650</v>
      </c>
      <c r="L105" s="60" t="s">
        <v>153</v>
      </c>
      <c r="M105" s="9" t="s">
        <v>41</v>
      </c>
      <c r="N105" s="9" t="s">
        <v>651</v>
      </c>
      <c r="O105" s="60" t="s">
        <v>153</v>
      </c>
      <c r="P105" s="9" t="s">
        <v>36</v>
      </c>
      <c r="Q105" s="35" t="s">
        <v>650</v>
      </c>
    </row>
    <row r="106" spans="1:17" x14ac:dyDescent="0.25">
      <c r="A106" s="5" t="s">
        <v>182</v>
      </c>
      <c r="B106" s="4" t="s">
        <v>453</v>
      </c>
      <c r="C106" s="60" t="s">
        <v>153</v>
      </c>
      <c r="D106" s="34" t="s">
        <v>119</v>
      </c>
      <c r="E106" s="35" t="s">
        <v>650</v>
      </c>
      <c r="F106" s="60" t="s">
        <v>153</v>
      </c>
      <c r="G106" s="9" t="s">
        <v>36</v>
      </c>
      <c r="H106" s="35" t="s">
        <v>650</v>
      </c>
      <c r="I106" s="60" t="s">
        <v>153</v>
      </c>
      <c r="J106" s="9" t="s">
        <v>36</v>
      </c>
      <c r="K106" s="35" t="s">
        <v>650</v>
      </c>
      <c r="L106" s="60" t="s">
        <v>153</v>
      </c>
      <c r="M106" s="9" t="s">
        <v>36</v>
      </c>
      <c r="N106" s="35" t="s">
        <v>650</v>
      </c>
      <c r="O106" s="60" t="s">
        <v>153</v>
      </c>
      <c r="P106" s="9" t="s">
        <v>36</v>
      </c>
      <c r="Q106" s="35" t="s">
        <v>650</v>
      </c>
    </row>
    <row r="107" spans="1:17" x14ac:dyDescent="0.25">
      <c r="A107" s="5" t="s">
        <v>183</v>
      </c>
      <c r="B107" s="4" t="s">
        <v>454</v>
      </c>
      <c r="C107" s="60" t="s">
        <v>153</v>
      </c>
      <c r="D107" s="34" t="s">
        <v>36</v>
      </c>
      <c r="E107" s="35" t="s">
        <v>650</v>
      </c>
      <c r="F107" s="60" t="s">
        <v>153</v>
      </c>
      <c r="G107" s="9" t="s">
        <v>36</v>
      </c>
      <c r="H107" s="35" t="s">
        <v>650</v>
      </c>
      <c r="I107" s="60" t="s">
        <v>153</v>
      </c>
      <c r="J107" s="9" t="s">
        <v>36</v>
      </c>
      <c r="K107" s="35" t="s">
        <v>650</v>
      </c>
      <c r="L107" s="60" t="s">
        <v>153</v>
      </c>
      <c r="M107" s="9" t="s">
        <v>36</v>
      </c>
      <c r="N107" s="35" t="s">
        <v>650</v>
      </c>
      <c r="O107" s="60" t="s">
        <v>153</v>
      </c>
      <c r="P107" s="9" t="s">
        <v>36</v>
      </c>
      <c r="Q107" s="35" t="s">
        <v>650</v>
      </c>
    </row>
    <row r="108" spans="1:17" x14ac:dyDescent="0.25">
      <c r="A108" s="17" t="s">
        <v>155</v>
      </c>
      <c r="B108" s="4" t="s">
        <v>427</v>
      </c>
      <c r="C108" s="60" t="s">
        <v>153</v>
      </c>
      <c r="D108" s="37" t="s">
        <v>113</v>
      </c>
      <c r="E108" s="35" t="s">
        <v>650</v>
      </c>
      <c r="F108" s="60" t="s">
        <v>153</v>
      </c>
      <c r="G108" s="16" t="s">
        <v>113</v>
      </c>
      <c r="H108" s="35" t="s">
        <v>650</v>
      </c>
      <c r="I108" s="60" t="s">
        <v>153</v>
      </c>
      <c r="J108" s="16" t="s">
        <v>113</v>
      </c>
      <c r="K108" s="35" t="s">
        <v>650</v>
      </c>
      <c r="L108" s="60" t="s">
        <v>153</v>
      </c>
      <c r="M108" s="16" t="s">
        <v>113</v>
      </c>
      <c r="N108" s="35" t="s">
        <v>650</v>
      </c>
      <c r="O108" s="60" t="s">
        <v>153</v>
      </c>
      <c r="P108" s="9" t="s">
        <v>154</v>
      </c>
      <c r="Q108" s="35" t="s">
        <v>650</v>
      </c>
    </row>
    <row r="109" spans="1:17" x14ac:dyDescent="0.25">
      <c r="A109" s="5" t="s">
        <v>184</v>
      </c>
      <c r="B109" s="4" t="s">
        <v>455</v>
      </c>
      <c r="C109" s="60" t="s">
        <v>153</v>
      </c>
      <c r="D109" s="34" t="s">
        <v>36</v>
      </c>
      <c r="E109" s="35" t="s">
        <v>650</v>
      </c>
      <c r="F109" s="60" t="s">
        <v>153</v>
      </c>
      <c r="G109" s="9" t="s">
        <v>36</v>
      </c>
      <c r="H109" s="35" t="s">
        <v>650</v>
      </c>
      <c r="I109" s="60" t="s">
        <v>153</v>
      </c>
      <c r="J109" s="9" t="s">
        <v>36</v>
      </c>
      <c r="K109" s="35" t="s">
        <v>650</v>
      </c>
      <c r="L109" s="60" t="s">
        <v>153</v>
      </c>
      <c r="M109" s="9" t="s">
        <v>36</v>
      </c>
      <c r="N109" s="35" t="s">
        <v>650</v>
      </c>
      <c r="O109" s="60" t="s">
        <v>153</v>
      </c>
      <c r="P109" s="9" t="s">
        <v>36</v>
      </c>
      <c r="Q109" s="35" t="s">
        <v>650</v>
      </c>
    </row>
    <row r="110" spans="1:17" x14ac:dyDescent="0.25">
      <c r="A110" s="5" t="s">
        <v>185</v>
      </c>
      <c r="B110" s="4" t="s">
        <v>456</v>
      </c>
      <c r="C110" s="60">
        <v>152</v>
      </c>
      <c r="D110" s="34" t="s">
        <v>119</v>
      </c>
      <c r="E110" s="34" t="s">
        <v>653</v>
      </c>
      <c r="F110" s="60">
        <v>4059.9999999999995</v>
      </c>
      <c r="G110" s="9">
        <v>3300</v>
      </c>
      <c r="H110" s="9" t="s">
        <v>654</v>
      </c>
      <c r="I110" s="60">
        <v>216</v>
      </c>
      <c r="J110" s="9" t="s">
        <v>41</v>
      </c>
      <c r="K110" s="9" t="s">
        <v>654</v>
      </c>
      <c r="L110" s="60">
        <v>388</v>
      </c>
      <c r="M110" s="9">
        <v>340</v>
      </c>
      <c r="N110" s="9" t="s">
        <v>654</v>
      </c>
      <c r="O110" s="60">
        <v>679</v>
      </c>
      <c r="P110" s="9" t="s">
        <v>36</v>
      </c>
      <c r="Q110" s="35" t="s">
        <v>653</v>
      </c>
    </row>
    <row r="111" spans="1:17" x14ac:dyDescent="0.25">
      <c r="A111" s="5" t="s">
        <v>660</v>
      </c>
      <c r="B111" s="4" t="s">
        <v>437</v>
      </c>
      <c r="C111" s="60" t="s">
        <v>153</v>
      </c>
      <c r="D111" s="34" t="s">
        <v>36</v>
      </c>
      <c r="E111" s="35" t="s">
        <v>650</v>
      </c>
      <c r="F111" s="61" t="s">
        <v>153</v>
      </c>
      <c r="G111" s="9" t="s">
        <v>36</v>
      </c>
      <c r="H111" s="35" t="s">
        <v>650</v>
      </c>
      <c r="I111" s="60" t="s">
        <v>153</v>
      </c>
      <c r="J111" s="9" t="s">
        <v>36</v>
      </c>
      <c r="K111" s="35" t="s">
        <v>650</v>
      </c>
      <c r="L111" s="61">
        <v>3.3351685539493601</v>
      </c>
      <c r="M111" s="9">
        <v>10.326983076975226</v>
      </c>
      <c r="N111" s="9" t="s">
        <v>654</v>
      </c>
      <c r="O111" s="60" t="s">
        <v>652</v>
      </c>
      <c r="P111" s="9" t="s">
        <v>36</v>
      </c>
      <c r="Q111" s="35" t="s">
        <v>653</v>
      </c>
    </row>
    <row r="112" spans="1:17" x14ac:dyDescent="0.25">
      <c r="A112" s="5" t="s">
        <v>47</v>
      </c>
      <c r="B112" s="4" t="s">
        <v>324</v>
      </c>
      <c r="C112" s="60" t="s">
        <v>153</v>
      </c>
      <c r="D112" s="34" t="s">
        <v>38</v>
      </c>
      <c r="E112" s="35" t="s">
        <v>650</v>
      </c>
      <c r="F112" s="60" t="s">
        <v>652</v>
      </c>
      <c r="G112" s="9" t="s">
        <v>36</v>
      </c>
      <c r="H112" s="9" t="s">
        <v>653</v>
      </c>
      <c r="I112" s="60" t="s">
        <v>652</v>
      </c>
      <c r="J112" s="9" t="s">
        <v>36</v>
      </c>
      <c r="K112" s="9" t="s">
        <v>653</v>
      </c>
      <c r="L112" s="60">
        <v>88</v>
      </c>
      <c r="M112" s="9" t="s">
        <v>41</v>
      </c>
      <c r="N112" s="9" t="s">
        <v>654</v>
      </c>
      <c r="O112" s="60" t="s">
        <v>153</v>
      </c>
      <c r="P112" s="9" t="s">
        <v>36</v>
      </c>
      <c r="Q112" s="35" t="s">
        <v>650</v>
      </c>
    </row>
    <row r="113" spans="1:17" x14ac:dyDescent="0.25">
      <c r="A113" s="5" t="s">
        <v>186</v>
      </c>
      <c r="B113" s="4" t="s">
        <v>457</v>
      </c>
      <c r="C113" s="60" t="s">
        <v>153</v>
      </c>
      <c r="D113" s="34" t="s">
        <v>119</v>
      </c>
      <c r="E113" s="35" t="s">
        <v>650</v>
      </c>
      <c r="F113" s="60" t="s">
        <v>153</v>
      </c>
      <c r="G113" s="9" t="s">
        <v>36</v>
      </c>
      <c r="H113" s="35" t="s">
        <v>650</v>
      </c>
      <c r="I113" s="60" t="s">
        <v>153</v>
      </c>
      <c r="J113" s="9" t="s">
        <v>36</v>
      </c>
      <c r="K113" s="35" t="s">
        <v>650</v>
      </c>
      <c r="L113" s="60" t="s">
        <v>153</v>
      </c>
      <c r="M113" s="9" t="s">
        <v>2</v>
      </c>
      <c r="N113" s="9" t="s">
        <v>651</v>
      </c>
      <c r="O113" s="60" t="s">
        <v>153</v>
      </c>
      <c r="P113" s="9" t="s">
        <v>36</v>
      </c>
      <c r="Q113" s="35" t="s">
        <v>650</v>
      </c>
    </row>
    <row r="114" spans="1:17" x14ac:dyDescent="0.25">
      <c r="A114" s="13" t="s">
        <v>661</v>
      </c>
      <c r="B114" s="4" t="s">
        <v>392</v>
      </c>
      <c r="C114" s="60" t="s">
        <v>153</v>
      </c>
      <c r="D114" s="34" t="s">
        <v>36</v>
      </c>
      <c r="E114" s="35" t="s">
        <v>650</v>
      </c>
      <c r="F114" s="60" t="s">
        <v>153</v>
      </c>
      <c r="G114" s="9" t="s">
        <v>36</v>
      </c>
      <c r="H114" s="35" t="s">
        <v>650</v>
      </c>
      <c r="I114" s="60" t="s">
        <v>153</v>
      </c>
      <c r="J114" s="9" t="s">
        <v>36</v>
      </c>
      <c r="K114" s="35" t="s">
        <v>650</v>
      </c>
      <c r="L114" s="60" t="s">
        <v>652</v>
      </c>
      <c r="M114" s="9" t="s">
        <v>36</v>
      </c>
      <c r="N114" s="9" t="s">
        <v>653</v>
      </c>
      <c r="O114" s="60">
        <v>586</v>
      </c>
      <c r="P114" s="9">
        <v>9</v>
      </c>
      <c r="Q114" s="35" t="s">
        <v>654</v>
      </c>
    </row>
    <row r="115" spans="1:17" x14ac:dyDescent="0.25">
      <c r="A115" s="5" t="s">
        <v>187</v>
      </c>
      <c r="B115" s="4" t="s">
        <v>458</v>
      </c>
      <c r="C115" s="60" t="s">
        <v>153</v>
      </c>
      <c r="D115" s="34" t="s">
        <v>36</v>
      </c>
      <c r="E115" s="35" t="s">
        <v>650</v>
      </c>
      <c r="F115" s="60" t="s">
        <v>153</v>
      </c>
      <c r="G115" s="9" t="s">
        <v>36</v>
      </c>
      <c r="H115" s="35" t="s">
        <v>650</v>
      </c>
      <c r="I115" s="60" t="s">
        <v>153</v>
      </c>
      <c r="J115" s="9" t="s">
        <v>36</v>
      </c>
      <c r="K115" s="35" t="s">
        <v>650</v>
      </c>
      <c r="L115" s="60" t="s">
        <v>153</v>
      </c>
      <c r="M115" s="9" t="s">
        <v>36</v>
      </c>
      <c r="N115" s="35" t="s">
        <v>650</v>
      </c>
      <c r="O115" s="60" t="s">
        <v>153</v>
      </c>
      <c r="P115" s="9" t="s">
        <v>36</v>
      </c>
      <c r="Q115" s="35" t="s">
        <v>650</v>
      </c>
    </row>
    <row r="116" spans="1:17" x14ac:dyDescent="0.25">
      <c r="A116" s="5" t="s">
        <v>188</v>
      </c>
      <c r="B116" s="4" t="s">
        <v>459</v>
      </c>
      <c r="C116" s="60" t="s">
        <v>153</v>
      </c>
      <c r="D116" s="34" t="s">
        <v>36</v>
      </c>
      <c r="E116" s="35" t="s">
        <v>650</v>
      </c>
      <c r="F116" s="60" t="s">
        <v>153</v>
      </c>
      <c r="G116" s="9" t="s">
        <v>36</v>
      </c>
      <c r="H116" s="35" t="s">
        <v>650</v>
      </c>
      <c r="I116" s="60" t="s">
        <v>153</v>
      </c>
      <c r="J116" s="9" t="s">
        <v>36</v>
      </c>
      <c r="K116" s="35" t="s">
        <v>650</v>
      </c>
      <c r="L116" s="60" t="s">
        <v>153</v>
      </c>
      <c r="M116" s="9" t="s">
        <v>36</v>
      </c>
      <c r="N116" s="35" t="s">
        <v>650</v>
      </c>
      <c r="O116" s="60" t="s">
        <v>153</v>
      </c>
      <c r="P116" s="9" t="s">
        <v>36</v>
      </c>
      <c r="Q116" s="35" t="s">
        <v>650</v>
      </c>
    </row>
    <row r="117" spans="1:17" x14ac:dyDescent="0.25">
      <c r="A117" s="5" t="s">
        <v>189</v>
      </c>
      <c r="B117" s="4" t="s">
        <v>460</v>
      </c>
      <c r="C117" s="60" t="s">
        <v>119</v>
      </c>
      <c r="D117" s="34" t="s">
        <v>36</v>
      </c>
      <c r="E117" s="35" t="s">
        <v>650</v>
      </c>
      <c r="F117" s="60" t="s">
        <v>153</v>
      </c>
      <c r="G117" s="9" t="s">
        <v>36</v>
      </c>
      <c r="H117" s="35" t="s">
        <v>650</v>
      </c>
      <c r="I117" s="60" t="s">
        <v>153</v>
      </c>
      <c r="J117" s="9" t="s">
        <v>36</v>
      </c>
      <c r="K117" s="35" t="s">
        <v>650</v>
      </c>
      <c r="L117" s="60" t="s">
        <v>652</v>
      </c>
      <c r="M117" s="9" t="s">
        <v>36</v>
      </c>
      <c r="N117" s="9" t="s">
        <v>653</v>
      </c>
      <c r="O117" s="60" t="s">
        <v>153</v>
      </c>
      <c r="P117" s="9" t="s">
        <v>36</v>
      </c>
      <c r="Q117" s="35" t="s">
        <v>650</v>
      </c>
    </row>
    <row r="118" spans="1:17" x14ac:dyDescent="0.25">
      <c r="A118" s="5" t="s">
        <v>49</v>
      </c>
      <c r="B118" s="4" t="s">
        <v>326</v>
      </c>
      <c r="C118" s="60" t="s">
        <v>153</v>
      </c>
      <c r="D118" s="34" t="s">
        <v>36</v>
      </c>
      <c r="E118" s="35" t="s">
        <v>650</v>
      </c>
      <c r="F118" s="62" t="s">
        <v>153</v>
      </c>
      <c r="G118" s="9" t="s">
        <v>36</v>
      </c>
      <c r="H118" s="35" t="s">
        <v>650</v>
      </c>
      <c r="I118" s="60" t="s">
        <v>153</v>
      </c>
      <c r="J118" s="9" t="s">
        <v>38</v>
      </c>
      <c r="K118" s="35" t="s">
        <v>650</v>
      </c>
      <c r="L118" s="60" t="s">
        <v>153</v>
      </c>
      <c r="M118" s="9" t="s">
        <v>38</v>
      </c>
      <c r="N118" s="35" t="s">
        <v>650</v>
      </c>
      <c r="O118" s="60" t="s">
        <v>153</v>
      </c>
      <c r="P118" s="9" t="s">
        <v>38</v>
      </c>
      <c r="Q118" s="35" t="s">
        <v>650</v>
      </c>
    </row>
    <row r="119" spans="1:17" x14ac:dyDescent="0.25">
      <c r="A119" s="19" t="s">
        <v>216</v>
      </c>
      <c r="B119" s="4" t="s">
        <v>487</v>
      </c>
      <c r="C119" s="60" t="s">
        <v>153</v>
      </c>
      <c r="D119" s="34" t="s">
        <v>36</v>
      </c>
      <c r="E119" s="35" t="s">
        <v>650</v>
      </c>
      <c r="F119" s="60" t="s">
        <v>153</v>
      </c>
      <c r="G119" s="9" t="s">
        <v>36</v>
      </c>
      <c r="H119" s="35" t="s">
        <v>650</v>
      </c>
      <c r="I119" s="60" t="s">
        <v>153</v>
      </c>
      <c r="J119" s="9" t="s">
        <v>36</v>
      </c>
      <c r="K119" s="35" t="s">
        <v>650</v>
      </c>
      <c r="L119" s="60" t="s">
        <v>153</v>
      </c>
      <c r="M119" s="9" t="s">
        <v>36</v>
      </c>
      <c r="N119" s="35" t="s">
        <v>650</v>
      </c>
      <c r="O119" s="60" t="s">
        <v>153</v>
      </c>
      <c r="P119" s="9" t="s">
        <v>36</v>
      </c>
      <c r="Q119" s="35" t="s">
        <v>650</v>
      </c>
    </row>
    <row r="120" spans="1:17" x14ac:dyDescent="0.25">
      <c r="A120" s="5" t="s">
        <v>50</v>
      </c>
      <c r="B120" s="4" t="s">
        <v>327</v>
      </c>
      <c r="C120" s="60" t="s">
        <v>153</v>
      </c>
      <c r="D120" s="34" t="s">
        <v>38</v>
      </c>
      <c r="E120" s="35" t="s">
        <v>650</v>
      </c>
      <c r="F120" s="60" t="s">
        <v>153</v>
      </c>
      <c r="G120" s="9" t="s">
        <v>38</v>
      </c>
      <c r="H120" s="35" t="s">
        <v>650</v>
      </c>
      <c r="I120" s="60" t="s">
        <v>153</v>
      </c>
      <c r="J120" s="9">
        <v>6.1458351743994539</v>
      </c>
      <c r="K120" s="9" t="s">
        <v>651</v>
      </c>
      <c r="L120" s="60" t="s">
        <v>652</v>
      </c>
      <c r="M120" s="9">
        <v>15.807496204951827</v>
      </c>
      <c r="N120" s="9" t="s">
        <v>654</v>
      </c>
      <c r="O120" s="60" t="s">
        <v>153</v>
      </c>
      <c r="P120" s="9" t="s">
        <v>38</v>
      </c>
      <c r="Q120" s="35" t="s">
        <v>650</v>
      </c>
    </row>
    <row r="121" spans="1:17" x14ac:dyDescent="0.25">
      <c r="A121" s="5" t="s">
        <v>662</v>
      </c>
      <c r="B121" s="4" t="s">
        <v>328</v>
      </c>
      <c r="C121" s="60" t="s">
        <v>153</v>
      </c>
      <c r="D121" s="34" t="s">
        <v>36</v>
      </c>
      <c r="E121" s="35" t="s">
        <v>650</v>
      </c>
      <c r="F121" s="60" t="s">
        <v>153</v>
      </c>
      <c r="G121" s="9" t="s">
        <v>36</v>
      </c>
      <c r="H121" s="35" t="s">
        <v>650</v>
      </c>
      <c r="I121" s="60" t="s">
        <v>153</v>
      </c>
      <c r="J121" s="9" t="s">
        <v>38</v>
      </c>
      <c r="K121" s="35" t="s">
        <v>650</v>
      </c>
      <c r="L121" s="60" t="s">
        <v>153</v>
      </c>
      <c r="M121" s="9" t="s">
        <v>2</v>
      </c>
      <c r="N121" s="9" t="s">
        <v>651</v>
      </c>
      <c r="O121" s="60" t="s">
        <v>153</v>
      </c>
      <c r="P121" s="9" t="s">
        <v>38</v>
      </c>
      <c r="Q121" s="35" t="s">
        <v>650</v>
      </c>
    </row>
    <row r="122" spans="1:17" x14ac:dyDescent="0.25">
      <c r="A122" s="5" t="s">
        <v>190</v>
      </c>
      <c r="B122" s="4" t="s">
        <v>461</v>
      </c>
      <c r="C122" s="60" t="s">
        <v>153</v>
      </c>
      <c r="D122" s="34" t="s">
        <v>36</v>
      </c>
      <c r="E122" s="35" t="s">
        <v>650</v>
      </c>
      <c r="F122" s="60" t="s">
        <v>153</v>
      </c>
      <c r="G122" s="9" t="s">
        <v>36</v>
      </c>
      <c r="H122" s="35" t="s">
        <v>650</v>
      </c>
      <c r="I122" s="60" t="s">
        <v>153</v>
      </c>
      <c r="J122" s="9" t="s">
        <v>36</v>
      </c>
      <c r="K122" s="35" t="s">
        <v>650</v>
      </c>
      <c r="L122" s="60" t="s">
        <v>153</v>
      </c>
      <c r="M122" s="9" t="s">
        <v>36</v>
      </c>
      <c r="N122" s="35" t="s">
        <v>650</v>
      </c>
      <c r="O122" s="60" t="s">
        <v>153</v>
      </c>
      <c r="P122" s="9" t="s">
        <v>36</v>
      </c>
      <c r="Q122" s="35" t="s">
        <v>650</v>
      </c>
    </row>
    <row r="123" spans="1:17" x14ac:dyDescent="0.25">
      <c r="A123" s="5" t="s">
        <v>191</v>
      </c>
      <c r="B123" s="4" t="s">
        <v>462</v>
      </c>
      <c r="C123" s="60" t="s">
        <v>119</v>
      </c>
      <c r="D123" s="34" t="s">
        <v>36</v>
      </c>
      <c r="E123" s="35" t="s">
        <v>650</v>
      </c>
      <c r="F123" s="60" t="s">
        <v>153</v>
      </c>
      <c r="G123" s="9" t="s">
        <v>36</v>
      </c>
      <c r="H123" s="35" t="s">
        <v>650</v>
      </c>
      <c r="I123" s="60" t="s">
        <v>153</v>
      </c>
      <c r="J123" s="9" t="s">
        <v>36</v>
      </c>
      <c r="K123" s="35" t="s">
        <v>650</v>
      </c>
      <c r="L123" s="60" t="s">
        <v>153</v>
      </c>
      <c r="M123" s="9" t="s">
        <v>36</v>
      </c>
      <c r="N123" s="35" t="s">
        <v>650</v>
      </c>
      <c r="O123" s="60" t="s">
        <v>153</v>
      </c>
      <c r="P123" s="9" t="s">
        <v>36</v>
      </c>
      <c r="Q123" s="35" t="s">
        <v>650</v>
      </c>
    </row>
    <row r="124" spans="1:17" x14ac:dyDescent="0.25">
      <c r="A124" s="13" t="s">
        <v>121</v>
      </c>
      <c r="B124" s="4" t="s">
        <v>396</v>
      </c>
      <c r="C124" s="60" t="s">
        <v>153</v>
      </c>
      <c r="D124" s="34" t="s">
        <v>36</v>
      </c>
      <c r="E124" s="35" t="s">
        <v>650</v>
      </c>
      <c r="F124" s="60" t="s">
        <v>153</v>
      </c>
      <c r="G124" s="9" t="s">
        <v>36</v>
      </c>
      <c r="H124" s="35" t="s">
        <v>650</v>
      </c>
      <c r="I124" s="60" t="s">
        <v>153</v>
      </c>
      <c r="J124" s="9" t="s">
        <v>36</v>
      </c>
      <c r="K124" s="35" t="s">
        <v>650</v>
      </c>
      <c r="L124" s="60" t="s">
        <v>153</v>
      </c>
      <c r="M124" s="9" t="s">
        <v>36</v>
      </c>
      <c r="N124" s="35" t="s">
        <v>650</v>
      </c>
      <c r="O124" s="60" t="s">
        <v>153</v>
      </c>
      <c r="P124" s="9" t="s">
        <v>36</v>
      </c>
      <c r="Q124" s="35" t="s">
        <v>650</v>
      </c>
    </row>
    <row r="125" spans="1:17" x14ac:dyDescent="0.25">
      <c r="A125" s="5" t="s">
        <v>55</v>
      </c>
      <c r="B125" s="4" t="s">
        <v>332</v>
      </c>
      <c r="C125" s="60" t="s">
        <v>153</v>
      </c>
      <c r="D125" s="34" t="s">
        <v>38</v>
      </c>
      <c r="E125" s="35" t="s">
        <v>650</v>
      </c>
      <c r="F125" s="60" t="s">
        <v>153</v>
      </c>
      <c r="G125" s="9" t="s">
        <v>36</v>
      </c>
      <c r="H125" s="35" t="s">
        <v>650</v>
      </c>
      <c r="I125" s="60" t="s">
        <v>153</v>
      </c>
      <c r="J125" s="9" t="s">
        <v>38</v>
      </c>
      <c r="K125" s="35" t="s">
        <v>650</v>
      </c>
      <c r="L125" s="60" t="s">
        <v>153</v>
      </c>
      <c r="M125" s="9" t="s">
        <v>38</v>
      </c>
      <c r="N125" s="35" t="s">
        <v>650</v>
      </c>
      <c r="O125" s="60" t="s">
        <v>153</v>
      </c>
      <c r="P125" s="9" t="s">
        <v>36</v>
      </c>
      <c r="Q125" s="35" t="s">
        <v>650</v>
      </c>
    </row>
    <row r="126" spans="1:17" x14ac:dyDescent="0.25">
      <c r="A126" s="5" t="s">
        <v>56</v>
      </c>
      <c r="B126" s="4" t="s">
        <v>333</v>
      </c>
      <c r="C126" s="60" t="s">
        <v>153</v>
      </c>
      <c r="D126" s="34" t="s">
        <v>36</v>
      </c>
      <c r="E126" s="35" t="s">
        <v>650</v>
      </c>
      <c r="F126" s="60" t="s">
        <v>153</v>
      </c>
      <c r="G126" s="9" t="s">
        <v>36</v>
      </c>
      <c r="H126" s="35" t="s">
        <v>650</v>
      </c>
      <c r="I126" s="60" t="s">
        <v>153</v>
      </c>
      <c r="J126" s="9" t="s">
        <v>36</v>
      </c>
      <c r="K126" s="35" t="s">
        <v>650</v>
      </c>
      <c r="L126" s="60" t="s">
        <v>153</v>
      </c>
      <c r="M126" s="9" t="s">
        <v>36</v>
      </c>
      <c r="N126" s="35" t="s">
        <v>650</v>
      </c>
      <c r="O126" s="60" t="s">
        <v>153</v>
      </c>
      <c r="P126" s="9" t="s">
        <v>36</v>
      </c>
      <c r="Q126" s="35" t="s">
        <v>650</v>
      </c>
    </row>
    <row r="127" spans="1:17" x14ac:dyDescent="0.25">
      <c r="A127" s="5" t="s">
        <v>192</v>
      </c>
      <c r="B127" s="4" t="s">
        <v>463</v>
      </c>
      <c r="C127" s="60" t="s">
        <v>153</v>
      </c>
      <c r="D127" s="34" t="s">
        <v>36</v>
      </c>
      <c r="E127" s="35" t="s">
        <v>650</v>
      </c>
      <c r="F127" s="60" t="s">
        <v>153</v>
      </c>
      <c r="G127" s="9" t="s">
        <v>36</v>
      </c>
      <c r="H127" s="35" t="s">
        <v>650</v>
      </c>
      <c r="I127" s="60" t="s">
        <v>153</v>
      </c>
      <c r="J127" s="9" t="s">
        <v>36</v>
      </c>
      <c r="K127" s="35" t="s">
        <v>650</v>
      </c>
      <c r="L127" s="60" t="s">
        <v>153</v>
      </c>
      <c r="M127" s="9" t="s">
        <v>36</v>
      </c>
      <c r="N127" s="35" t="s">
        <v>650</v>
      </c>
      <c r="O127" s="60" t="s">
        <v>153</v>
      </c>
      <c r="P127" s="9" t="s">
        <v>36</v>
      </c>
      <c r="Q127" s="35" t="s">
        <v>650</v>
      </c>
    </row>
    <row r="128" spans="1:17" x14ac:dyDescent="0.25">
      <c r="A128" s="13" t="s">
        <v>123</v>
      </c>
      <c r="B128" s="4" t="s">
        <v>398</v>
      </c>
      <c r="C128" s="60" t="s">
        <v>153</v>
      </c>
      <c r="D128" s="34" t="s">
        <v>36</v>
      </c>
      <c r="E128" s="35" t="s">
        <v>650</v>
      </c>
      <c r="F128" s="60" t="s">
        <v>153</v>
      </c>
      <c r="G128" s="9" t="s">
        <v>36</v>
      </c>
      <c r="H128" s="35" t="s">
        <v>650</v>
      </c>
      <c r="I128" s="60" t="s">
        <v>153</v>
      </c>
      <c r="J128" s="9" t="s">
        <v>36</v>
      </c>
      <c r="K128" s="35" t="s">
        <v>650</v>
      </c>
      <c r="L128" s="60" t="s">
        <v>153</v>
      </c>
      <c r="M128" s="9" t="s">
        <v>36</v>
      </c>
      <c r="N128" s="35" t="s">
        <v>650</v>
      </c>
      <c r="O128" s="60" t="s">
        <v>153</v>
      </c>
      <c r="P128" s="9" t="s">
        <v>36</v>
      </c>
      <c r="Q128" s="35" t="s">
        <v>650</v>
      </c>
    </row>
    <row r="129" spans="1:17" x14ac:dyDescent="0.25">
      <c r="A129" s="5" t="s">
        <v>64</v>
      </c>
      <c r="B129" s="4" t="s">
        <v>341</v>
      </c>
      <c r="C129" s="60" t="s">
        <v>153</v>
      </c>
      <c r="D129" s="34" t="s">
        <v>36</v>
      </c>
      <c r="E129" s="35" t="s">
        <v>650</v>
      </c>
      <c r="F129" s="60" t="s">
        <v>153</v>
      </c>
      <c r="G129" s="9" t="s">
        <v>36</v>
      </c>
      <c r="H129" s="35" t="s">
        <v>650</v>
      </c>
      <c r="I129" s="60" t="s">
        <v>153</v>
      </c>
      <c r="J129" s="9" t="s">
        <v>36</v>
      </c>
      <c r="K129" s="35" t="s">
        <v>650</v>
      </c>
      <c r="L129" s="60" t="s">
        <v>153</v>
      </c>
      <c r="M129" s="9" t="s">
        <v>41</v>
      </c>
      <c r="N129" s="9" t="s">
        <v>651</v>
      </c>
      <c r="O129" s="60" t="s">
        <v>153</v>
      </c>
      <c r="P129" s="9" t="s">
        <v>36</v>
      </c>
      <c r="Q129" s="35" t="s">
        <v>650</v>
      </c>
    </row>
    <row r="130" spans="1:17" x14ac:dyDescent="0.25">
      <c r="A130" s="5" t="s">
        <v>193</v>
      </c>
      <c r="B130" s="4" t="s">
        <v>464</v>
      </c>
      <c r="C130" s="60" t="s">
        <v>153</v>
      </c>
      <c r="D130" s="34" t="s">
        <v>119</v>
      </c>
      <c r="E130" s="35" t="s">
        <v>650</v>
      </c>
      <c r="F130" s="60" t="s">
        <v>153</v>
      </c>
      <c r="G130" s="9" t="s">
        <v>36</v>
      </c>
      <c r="H130" s="35" t="s">
        <v>650</v>
      </c>
      <c r="I130" s="60" t="s">
        <v>652</v>
      </c>
      <c r="J130" s="9">
        <v>19</v>
      </c>
      <c r="K130" s="9" t="s">
        <v>654</v>
      </c>
      <c r="L130" s="60" t="s">
        <v>119</v>
      </c>
      <c r="M130" s="9">
        <v>60</v>
      </c>
      <c r="N130" s="9" t="s">
        <v>651</v>
      </c>
      <c r="O130" s="60" t="s">
        <v>153</v>
      </c>
      <c r="P130" s="9" t="s">
        <v>36</v>
      </c>
      <c r="Q130" s="35" t="s">
        <v>650</v>
      </c>
    </row>
    <row r="131" spans="1:17" x14ac:dyDescent="0.25">
      <c r="A131" s="5" t="s">
        <v>194</v>
      </c>
      <c r="B131" s="4" t="s">
        <v>465</v>
      </c>
      <c r="C131" s="60" t="s">
        <v>153</v>
      </c>
      <c r="D131" s="34" t="s">
        <v>36</v>
      </c>
      <c r="E131" s="35" t="s">
        <v>650</v>
      </c>
      <c r="F131" s="60" t="s">
        <v>153</v>
      </c>
      <c r="G131" s="9" t="s">
        <v>36</v>
      </c>
      <c r="H131" s="35" t="s">
        <v>650</v>
      </c>
      <c r="I131" s="60" t="s">
        <v>153</v>
      </c>
      <c r="J131" s="9" t="s">
        <v>36</v>
      </c>
      <c r="K131" s="35" t="s">
        <v>650</v>
      </c>
      <c r="L131" s="60" t="s">
        <v>153</v>
      </c>
      <c r="M131" s="9" t="s">
        <v>36</v>
      </c>
      <c r="N131" s="35" t="s">
        <v>650</v>
      </c>
      <c r="O131" s="60" t="s">
        <v>153</v>
      </c>
      <c r="P131" s="9" t="s">
        <v>36</v>
      </c>
      <c r="Q131" s="35" t="s">
        <v>650</v>
      </c>
    </row>
    <row r="132" spans="1:17" x14ac:dyDescent="0.25">
      <c r="A132" s="5" t="s">
        <v>195</v>
      </c>
      <c r="B132" s="4" t="s">
        <v>466</v>
      </c>
      <c r="C132" s="60" t="s">
        <v>153</v>
      </c>
      <c r="D132" s="34" t="s">
        <v>36</v>
      </c>
      <c r="E132" s="35" t="s">
        <v>650</v>
      </c>
      <c r="F132" s="60" t="s">
        <v>153</v>
      </c>
      <c r="G132" s="9" t="s">
        <v>36</v>
      </c>
      <c r="H132" s="35" t="s">
        <v>650</v>
      </c>
      <c r="I132" s="60" t="s">
        <v>153</v>
      </c>
      <c r="J132" s="9" t="s">
        <v>36</v>
      </c>
      <c r="K132" s="35" t="s">
        <v>650</v>
      </c>
      <c r="L132" s="60" t="s">
        <v>153</v>
      </c>
      <c r="M132" s="9" t="s">
        <v>36</v>
      </c>
      <c r="N132" s="35" t="s">
        <v>650</v>
      </c>
      <c r="O132" s="60" t="s">
        <v>153</v>
      </c>
      <c r="P132" s="9" t="s">
        <v>36</v>
      </c>
      <c r="Q132" s="35" t="s">
        <v>650</v>
      </c>
    </row>
    <row r="133" spans="1:17" x14ac:dyDescent="0.25">
      <c r="A133" s="5" t="s">
        <v>196</v>
      </c>
      <c r="B133" s="4" t="s">
        <v>467</v>
      </c>
      <c r="C133" s="60" t="s">
        <v>153</v>
      </c>
      <c r="D133" s="34" t="s">
        <v>119</v>
      </c>
      <c r="E133" s="35" t="s">
        <v>650</v>
      </c>
      <c r="F133" s="60" t="s">
        <v>153</v>
      </c>
      <c r="G133" s="9">
        <v>32</v>
      </c>
      <c r="H133" s="9" t="s">
        <v>651</v>
      </c>
      <c r="I133" s="60" t="s">
        <v>153</v>
      </c>
      <c r="J133" s="9" t="s">
        <v>119</v>
      </c>
      <c r="K133" s="35" t="s">
        <v>650</v>
      </c>
      <c r="L133" s="60" t="s">
        <v>652</v>
      </c>
      <c r="M133" s="9" t="s">
        <v>2</v>
      </c>
      <c r="N133" s="9" t="s">
        <v>654</v>
      </c>
      <c r="O133" s="60" t="s">
        <v>153</v>
      </c>
      <c r="P133" s="9" t="s">
        <v>36</v>
      </c>
      <c r="Q133" s="35" t="s">
        <v>650</v>
      </c>
    </row>
    <row r="134" spans="1:17" x14ac:dyDescent="0.25">
      <c r="A134" s="5" t="s">
        <v>197</v>
      </c>
      <c r="B134" s="4" t="s">
        <v>468</v>
      </c>
      <c r="C134" s="60" t="s">
        <v>153</v>
      </c>
      <c r="D134" s="34" t="s">
        <v>36</v>
      </c>
      <c r="E134" s="35" t="s">
        <v>650</v>
      </c>
      <c r="F134" s="60" t="s">
        <v>153</v>
      </c>
      <c r="G134" s="9" t="s">
        <v>36</v>
      </c>
      <c r="H134" s="35" t="s">
        <v>650</v>
      </c>
      <c r="I134" s="60" t="s">
        <v>153</v>
      </c>
      <c r="J134" s="9" t="s">
        <v>36</v>
      </c>
      <c r="K134" s="35" t="s">
        <v>650</v>
      </c>
      <c r="L134" s="60" t="s">
        <v>153</v>
      </c>
      <c r="M134" s="9" t="s">
        <v>36</v>
      </c>
      <c r="N134" s="35" t="s">
        <v>650</v>
      </c>
      <c r="O134" s="60" t="s">
        <v>153</v>
      </c>
      <c r="P134" s="9" t="s">
        <v>36</v>
      </c>
      <c r="Q134" s="35" t="s">
        <v>650</v>
      </c>
    </row>
    <row r="135" spans="1:17" x14ac:dyDescent="0.25">
      <c r="A135" s="5" t="s">
        <v>198</v>
      </c>
      <c r="B135" s="4" t="s">
        <v>469</v>
      </c>
      <c r="C135" s="60" t="s">
        <v>153</v>
      </c>
      <c r="D135" s="34" t="s">
        <v>36</v>
      </c>
      <c r="E135" s="35" t="s">
        <v>650</v>
      </c>
      <c r="F135" s="60" t="s">
        <v>153</v>
      </c>
      <c r="G135" s="9" t="s">
        <v>36</v>
      </c>
      <c r="H135" s="35" t="s">
        <v>650</v>
      </c>
      <c r="I135" s="60" t="s">
        <v>153</v>
      </c>
      <c r="J135" s="9" t="s">
        <v>36</v>
      </c>
      <c r="K135" s="35" t="s">
        <v>650</v>
      </c>
      <c r="L135" s="60" t="s">
        <v>153</v>
      </c>
      <c r="M135" s="9" t="s">
        <v>36</v>
      </c>
      <c r="N135" s="35" t="s">
        <v>650</v>
      </c>
      <c r="O135" s="60" t="s">
        <v>153</v>
      </c>
      <c r="P135" s="9" t="s">
        <v>36</v>
      </c>
      <c r="Q135" s="35" t="s">
        <v>650</v>
      </c>
    </row>
    <row r="136" spans="1:17" x14ac:dyDescent="0.25">
      <c r="A136" s="5" t="s">
        <v>199</v>
      </c>
      <c r="B136" s="4" t="s">
        <v>470</v>
      </c>
      <c r="C136" s="60" t="s">
        <v>153</v>
      </c>
      <c r="D136" s="34" t="s">
        <v>36</v>
      </c>
      <c r="E136" s="35" t="s">
        <v>650</v>
      </c>
      <c r="F136" s="60" t="s">
        <v>153</v>
      </c>
      <c r="G136" s="9" t="s">
        <v>36</v>
      </c>
      <c r="H136" s="35" t="s">
        <v>650</v>
      </c>
      <c r="I136" s="60" t="s">
        <v>153</v>
      </c>
      <c r="J136" s="9" t="s">
        <v>36</v>
      </c>
      <c r="K136" s="35" t="s">
        <v>650</v>
      </c>
      <c r="L136" s="60" t="s">
        <v>153</v>
      </c>
      <c r="M136" s="9" t="s">
        <v>36</v>
      </c>
      <c r="N136" s="35" t="s">
        <v>650</v>
      </c>
      <c r="O136" s="60" t="s">
        <v>153</v>
      </c>
      <c r="P136" s="9" t="s">
        <v>36</v>
      </c>
      <c r="Q136" s="35" t="s">
        <v>650</v>
      </c>
    </row>
    <row r="137" spans="1:17" x14ac:dyDescent="0.25">
      <c r="A137" s="5" t="s">
        <v>200</v>
      </c>
      <c r="B137" s="4" t="s">
        <v>471</v>
      </c>
      <c r="C137" s="60" t="s">
        <v>153</v>
      </c>
      <c r="D137" s="34" t="s">
        <v>36</v>
      </c>
      <c r="E137" s="35" t="s">
        <v>650</v>
      </c>
      <c r="F137" s="60" t="s">
        <v>153</v>
      </c>
      <c r="G137" s="9" t="s">
        <v>36</v>
      </c>
      <c r="H137" s="35" t="s">
        <v>650</v>
      </c>
      <c r="I137" s="60" t="s">
        <v>153</v>
      </c>
      <c r="J137" s="9" t="s">
        <v>36</v>
      </c>
      <c r="K137" s="35" t="s">
        <v>650</v>
      </c>
      <c r="L137" s="60" t="s">
        <v>153</v>
      </c>
      <c r="M137" s="9" t="s">
        <v>2</v>
      </c>
      <c r="N137" s="9" t="s">
        <v>651</v>
      </c>
      <c r="O137" s="60" t="s">
        <v>153</v>
      </c>
      <c r="P137" s="9" t="s">
        <v>36</v>
      </c>
      <c r="Q137" s="35" t="s">
        <v>650</v>
      </c>
    </row>
    <row r="138" spans="1:17" x14ac:dyDescent="0.25">
      <c r="A138" s="5" t="s">
        <v>201</v>
      </c>
      <c r="B138" s="4" t="s">
        <v>472</v>
      </c>
      <c r="C138" s="60" t="s">
        <v>119</v>
      </c>
      <c r="D138" s="34" t="s">
        <v>119</v>
      </c>
      <c r="E138" s="35" t="s">
        <v>650</v>
      </c>
      <c r="F138" s="60" t="s">
        <v>153</v>
      </c>
      <c r="G138" s="9" t="s">
        <v>36</v>
      </c>
      <c r="H138" s="35" t="s">
        <v>650</v>
      </c>
      <c r="I138" s="60" t="s">
        <v>119</v>
      </c>
      <c r="J138" s="9" t="s">
        <v>2</v>
      </c>
      <c r="K138" s="9" t="s">
        <v>651</v>
      </c>
      <c r="L138" s="60" t="s">
        <v>119</v>
      </c>
      <c r="M138" s="9" t="s">
        <v>2</v>
      </c>
      <c r="N138" s="9" t="s">
        <v>651</v>
      </c>
      <c r="O138" s="60" t="s">
        <v>153</v>
      </c>
      <c r="P138" s="9" t="s">
        <v>36</v>
      </c>
      <c r="Q138" s="35" t="s">
        <v>650</v>
      </c>
    </row>
    <row r="139" spans="1:17" x14ac:dyDescent="0.25">
      <c r="A139" s="5" t="s">
        <v>202</v>
      </c>
      <c r="B139" s="4" t="s">
        <v>473</v>
      </c>
      <c r="C139" s="60" t="s">
        <v>153</v>
      </c>
      <c r="D139" s="34" t="s">
        <v>36</v>
      </c>
      <c r="E139" s="35" t="s">
        <v>650</v>
      </c>
      <c r="F139" s="60" t="s">
        <v>153</v>
      </c>
      <c r="G139" s="9" t="s">
        <v>36</v>
      </c>
      <c r="H139" s="35" t="s">
        <v>650</v>
      </c>
      <c r="I139" s="60" t="s">
        <v>153</v>
      </c>
      <c r="J139" s="9" t="s">
        <v>36</v>
      </c>
      <c r="K139" s="35" t="s">
        <v>650</v>
      </c>
      <c r="L139" s="60" t="s">
        <v>153</v>
      </c>
      <c r="M139" s="9" t="s">
        <v>36</v>
      </c>
      <c r="N139" s="35" t="s">
        <v>650</v>
      </c>
      <c r="O139" s="60" t="s">
        <v>153</v>
      </c>
      <c r="P139" s="9" t="s">
        <v>36</v>
      </c>
      <c r="Q139" s="35" t="s">
        <v>650</v>
      </c>
    </row>
    <row r="140" spans="1:17" x14ac:dyDescent="0.25">
      <c r="A140" s="13" t="s">
        <v>135</v>
      </c>
      <c r="B140" s="4" t="s">
        <v>409</v>
      </c>
      <c r="C140" s="60" t="s">
        <v>153</v>
      </c>
      <c r="D140" s="34" t="s">
        <v>36</v>
      </c>
      <c r="E140" s="35" t="s">
        <v>650</v>
      </c>
      <c r="F140" s="60" t="s">
        <v>153</v>
      </c>
      <c r="G140" s="9" t="s">
        <v>36</v>
      </c>
      <c r="H140" s="35" t="s">
        <v>650</v>
      </c>
      <c r="I140" s="60" t="s">
        <v>153</v>
      </c>
      <c r="J140" s="9" t="s">
        <v>36</v>
      </c>
      <c r="K140" s="35" t="s">
        <v>650</v>
      </c>
      <c r="L140" s="60" t="s">
        <v>153</v>
      </c>
      <c r="M140" s="9" t="s">
        <v>36</v>
      </c>
      <c r="N140" s="35" t="s">
        <v>650</v>
      </c>
      <c r="O140" s="60" t="s">
        <v>153</v>
      </c>
      <c r="P140" s="9" t="s">
        <v>36</v>
      </c>
      <c r="Q140" s="35" t="s">
        <v>650</v>
      </c>
    </row>
    <row r="141" spans="1:17" x14ac:dyDescent="0.25">
      <c r="A141" s="5" t="s">
        <v>203</v>
      </c>
      <c r="B141" s="4" t="s">
        <v>474</v>
      </c>
      <c r="C141" s="60" t="s">
        <v>119</v>
      </c>
      <c r="D141" s="34" t="s">
        <v>36</v>
      </c>
      <c r="E141" s="35" t="s">
        <v>650</v>
      </c>
      <c r="F141" s="60" t="s">
        <v>119</v>
      </c>
      <c r="G141" s="9" t="s">
        <v>36</v>
      </c>
      <c r="H141" s="35" t="s">
        <v>650</v>
      </c>
      <c r="I141" s="60" t="s">
        <v>119</v>
      </c>
      <c r="J141" s="9" t="s">
        <v>36</v>
      </c>
      <c r="K141" s="35" t="s">
        <v>650</v>
      </c>
      <c r="L141" s="60" t="s">
        <v>119</v>
      </c>
      <c r="M141" s="9" t="s">
        <v>36</v>
      </c>
      <c r="N141" s="35" t="s">
        <v>650</v>
      </c>
      <c r="O141" s="60">
        <v>2630</v>
      </c>
      <c r="P141" s="9" t="s">
        <v>36</v>
      </c>
      <c r="Q141" s="35" t="s">
        <v>653</v>
      </c>
    </row>
    <row r="142" spans="1:17" x14ac:dyDescent="0.25">
      <c r="A142" s="5" t="s">
        <v>86</v>
      </c>
      <c r="B142" s="4" t="s">
        <v>363</v>
      </c>
      <c r="C142" s="60" t="s">
        <v>153</v>
      </c>
      <c r="D142" s="34" t="s">
        <v>36</v>
      </c>
      <c r="E142" s="35" t="s">
        <v>650</v>
      </c>
      <c r="F142" s="60" t="s">
        <v>153</v>
      </c>
      <c r="G142" s="9" t="s">
        <v>36</v>
      </c>
      <c r="H142" s="35" t="s">
        <v>650</v>
      </c>
      <c r="I142" s="60" t="s">
        <v>153</v>
      </c>
      <c r="J142" s="9" t="s">
        <v>36</v>
      </c>
      <c r="K142" s="35" t="s">
        <v>650</v>
      </c>
      <c r="L142" s="60" t="s">
        <v>153</v>
      </c>
      <c r="M142" s="9" t="s">
        <v>36</v>
      </c>
      <c r="N142" s="35" t="s">
        <v>650</v>
      </c>
      <c r="O142" s="60" t="s">
        <v>153</v>
      </c>
      <c r="P142" s="9" t="s">
        <v>36</v>
      </c>
      <c r="Q142" s="35" t="s">
        <v>650</v>
      </c>
    </row>
    <row r="143" spans="1:17" x14ac:dyDescent="0.25">
      <c r="A143" s="13" t="s">
        <v>138</v>
      </c>
      <c r="B143" s="4" t="s">
        <v>412</v>
      </c>
      <c r="C143" s="60" t="s">
        <v>153</v>
      </c>
      <c r="D143" s="34" t="s">
        <v>36</v>
      </c>
      <c r="E143" s="35" t="s">
        <v>650</v>
      </c>
      <c r="F143" s="60" t="s">
        <v>153</v>
      </c>
      <c r="G143" s="9" t="s">
        <v>36</v>
      </c>
      <c r="H143" s="35" t="s">
        <v>650</v>
      </c>
      <c r="I143" s="60" t="s">
        <v>153</v>
      </c>
      <c r="J143" s="9" t="s">
        <v>36</v>
      </c>
      <c r="K143" s="35" t="s">
        <v>650</v>
      </c>
      <c r="L143" s="60" t="s">
        <v>153</v>
      </c>
      <c r="M143" s="9" t="s">
        <v>36</v>
      </c>
      <c r="N143" s="35" t="s">
        <v>650</v>
      </c>
      <c r="O143" s="60" t="s">
        <v>153</v>
      </c>
      <c r="P143" s="9" t="s">
        <v>36</v>
      </c>
      <c r="Q143" s="35" t="s">
        <v>650</v>
      </c>
    </row>
    <row r="144" spans="1:17" x14ac:dyDescent="0.25">
      <c r="A144" s="5" t="s">
        <v>204</v>
      </c>
      <c r="B144" s="4" t="s">
        <v>475</v>
      </c>
      <c r="C144" s="60" t="s">
        <v>153</v>
      </c>
      <c r="D144" s="34" t="s">
        <v>36</v>
      </c>
      <c r="E144" s="35" t="s">
        <v>650</v>
      </c>
      <c r="F144" s="60" t="s">
        <v>153</v>
      </c>
      <c r="G144" s="9" t="s">
        <v>36</v>
      </c>
      <c r="H144" s="35" t="s">
        <v>650</v>
      </c>
      <c r="I144" s="60" t="s">
        <v>153</v>
      </c>
      <c r="J144" s="9" t="s">
        <v>36</v>
      </c>
      <c r="K144" s="35" t="s">
        <v>650</v>
      </c>
      <c r="L144" s="60" t="s">
        <v>153</v>
      </c>
      <c r="M144" s="9" t="s">
        <v>36</v>
      </c>
      <c r="N144" s="35" t="s">
        <v>650</v>
      </c>
      <c r="O144" s="60" t="s">
        <v>153</v>
      </c>
      <c r="P144" s="9" t="s">
        <v>36</v>
      </c>
      <c r="Q144" s="35" t="s">
        <v>650</v>
      </c>
    </row>
    <row r="145" spans="1:17" x14ac:dyDescent="0.25">
      <c r="A145" s="5" t="s">
        <v>205</v>
      </c>
      <c r="B145" s="4" t="s">
        <v>476</v>
      </c>
      <c r="C145" s="60" t="s">
        <v>153</v>
      </c>
      <c r="D145" s="34" t="s">
        <v>36</v>
      </c>
      <c r="E145" s="35" t="s">
        <v>650</v>
      </c>
      <c r="F145" s="60" t="s">
        <v>153</v>
      </c>
      <c r="G145" s="9" t="s">
        <v>36</v>
      </c>
      <c r="H145" s="35" t="s">
        <v>650</v>
      </c>
      <c r="I145" s="60" t="s">
        <v>153</v>
      </c>
      <c r="J145" s="9" t="s">
        <v>36</v>
      </c>
      <c r="K145" s="35" t="s">
        <v>650</v>
      </c>
      <c r="L145" s="60" t="s">
        <v>153</v>
      </c>
      <c r="M145" s="9" t="s">
        <v>2</v>
      </c>
      <c r="N145" s="9" t="s">
        <v>651</v>
      </c>
      <c r="O145" s="60" t="s">
        <v>153</v>
      </c>
      <c r="P145" s="9" t="s">
        <v>36</v>
      </c>
      <c r="Q145" s="35" t="s">
        <v>650</v>
      </c>
    </row>
    <row r="146" spans="1:17" x14ac:dyDescent="0.25">
      <c r="A146" s="5" t="s">
        <v>206</v>
      </c>
      <c r="B146" s="4" t="s">
        <v>477</v>
      </c>
      <c r="C146" s="60" t="s">
        <v>153</v>
      </c>
      <c r="D146" s="34" t="s">
        <v>36</v>
      </c>
      <c r="E146" s="35" t="s">
        <v>650</v>
      </c>
      <c r="F146" s="60" t="s">
        <v>153</v>
      </c>
      <c r="G146" s="9" t="s">
        <v>36</v>
      </c>
      <c r="H146" s="35" t="s">
        <v>650</v>
      </c>
      <c r="I146" s="60" t="s">
        <v>153</v>
      </c>
      <c r="J146" s="9" t="s">
        <v>36</v>
      </c>
      <c r="K146" s="35" t="s">
        <v>650</v>
      </c>
      <c r="L146" s="60" t="s">
        <v>153</v>
      </c>
      <c r="M146" s="9" t="s">
        <v>36</v>
      </c>
      <c r="N146" s="35" t="s">
        <v>650</v>
      </c>
      <c r="O146" s="60" t="s">
        <v>153</v>
      </c>
      <c r="P146" s="9" t="s">
        <v>36</v>
      </c>
      <c r="Q146" s="35" t="s">
        <v>650</v>
      </c>
    </row>
    <row r="147" spans="1:17" x14ac:dyDescent="0.25">
      <c r="A147" s="5" t="s">
        <v>207</v>
      </c>
      <c r="B147" s="4" t="s">
        <v>478</v>
      </c>
      <c r="C147" s="60" t="s">
        <v>153</v>
      </c>
      <c r="D147" s="34" t="s">
        <v>36</v>
      </c>
      <c r="E147" s="35" t="s">
        <v>650</v>
      </c>
      <c r="F147" s="60" t="s">
        <v>153</v>
      </c>
      <c r="G147" s="9" t="s">
        <v>36</v>
      </c>
      <c r="H147" s="35" t="s">
        <v>650</v>
      </c>
      <c r="I147" s="60" t="s">
        <v>153</v>
      </c>
      <c r="J147" s="9" t="s">
        <v>36</v>
      </c>
      <c r="K147" s="35" t="s">
        <v>650</v>
      </c>
      <c r="L147" s="60" t="s">
        <v>153</v>
      </c>
      <c r="M147" s="9" t="s">
        <v>36</v>
      </c>
      <c r="N147" s="35" t="s">
        <v>650</v>
      </c>
      <c r="O147" s="60" t="s">
        <v>153</v>
      </c>
      <c r="P147" s="9" t="s">
        <v>36</v>
      </c>
      <c r="Q147" s="35" t="s">
        <v>650</v>
      </c>
    </row>
    <row r="148" spans="1:17" x14ac:dyDescent="0.25">
      <c r="A148" s="5" t="s">
        <v>208</v>
      </c>
      <c r="B148" s="4" t="s">
        <v>479</v>
      </c>
      <c r="C148" s="60" t="s">
        <v>153</v>
      </c>
      <c r="D148" s="34" t="s">
        <v>36</v>
      </c>
      <c r="E148" s="35" t="s">
        <v>650</v>
      </c>
      <c r="F148" s="60" t="s">
        <v>153</v>
      </c>
      <c r="G148" s="9" t="s">
        <v>36</v>
      </c>
      <c r="H148" s="35" t="s">
        <v>650</v>
      </c>
      <c r="I148" s="60" t="s">
        <v>153</v>
      </c>
      <c r="J148" s="9" t="s">
        <v>36</v>
      </c>
      <c r="K148" s="35" t="s">
        <v>650</v>
      </c>
      <c r="L148" s="60" t="s">
        <v>153</v>
      </c>
      <c r="M148" s="9" t="s">
        <v>36</v>
      </c>
      <c r="N148" s="35" t="s">
        <v>650</v>
      </c>
      <c r="O148" s="60" t="s">
        <v>153</v>
      </c>
      <c r="P148" s="9" t="s">
        <v>36</v>
      </c>
      <c r="Q148" s="35" t="s">
        <v>650</v>
      </c>
    </row>
    <row r="149" spans="1:17" x14ac:dyDescent="0.25">
      <c r="A149" s="13" t="s">
        <v>144</v>
      </c>
      <c r="B149" s="4" t="s">
        <v>418</v>
      </c>
      <c r="C149" s="60" t="s">
        <v>153</v>
      </c>
      <c r="D149" s="34" t="s">
        <v>36</v>
      </c>
      <c r="E149" s="35" t="s">
        <v>650</v>
      </c>
      <c r="F149" s="60" t="s">
        <v>153</v>
      </c>
      <c r="G149" s="9" t="s">
        <v>36</v>
      </c>
      <c r="H149" s="35" t="s">
        <v>650</v>
      </c>
      <c r="I149" s="60" t="s">
        <v>153</v>
      </c>
      <c r="J149" s="9" t="s">
        <v>36</v>
      </c>
      <c r="K149" s="35" t="s">
        <v>650</v>
      </c>
      <c r="L149" s="60" t="s">
        <v>153</v>
      </c>
      <c r="M149" s="9" t="s">
        <v>36</v>
      </c>
      <c r="N149" s="35" t="s">
        <v>650</v>
      </c>
      <c r="O149" s="60" t="s">
        <v>153</v>
      </c>
      <c r="P149" s="9" t="s">
        <v>36</v>
      </c>
      <c r="Q149" s="35" t="s">
        <v>650</v>
      </c>
    </row>
    <row r="150" spans="1:17" x14ac:dyDescent="0.25">
      <c r="A150" s="13" t="s">
        <v>145</v>
      </c>
      <c r="B150" s="4" t="s">
        <v>419</v>
      </c>
      <c r="C150" s="60" t="s">
        <v>153</v>
      </c>
      <c r="D150" s="34" t="s">
        <v>36</v>
      </c>
      <c r="E150" s="35" t="s">
        <v>650</v>
      </c>
      <c r="F150" s="60" t="s">
        <v>153</v>
      </c>
      <c r="G150" s="9" t="s">
        <v>36</v>
      </c>
      <c r="H150" s="35" t="s">
        <v>650</v>
      </c>
      <c r="I150" s="60" t="s">
        <v>153</v>
      </c>
      <c r="J150" s="9" t="s">
        <v>36</v>
      </c>
      <c r="K150" s="35" t="s">
        <v>650</v>
      </c>
      <c r="L150" s="60" t="s">
        <v>153</v>
      </c>
      <c r="M150" s="9" t="s">
        <v>36</v>
      </c>
      <c r="N150" s="35" t="s">
        <v>650</v>
      </c>
      <c r="O150" s="60" t="s">
        <v>153</v>
      </c>
      <c r="P150" s="9" t="s">
        <v>36</v>
      </c>
      <c r="Q150" s="35" t="s">
        <v>650</v>
      </c>
    </row>
    <row r="151" spans="1:17" x14ac:dyDescent="0.25">
      <c r="A151" s="13" t="s">
        <v>147</v>
      </c>
      <c r="B151" s="4" t="s">
        <v>421</v>
      </c>
      <c r="C151" s="60" t="s">
        <v>153</v>
      </c>
      <c r="D151" s="34" t="s">
        <v>36</v>
      </c>
      <c r="E151" s="35" t="s">
        <v>650</v>
      </c>
      <c r="F151" s="60" t="s">
        <v>153</v>
      </c>
      <c r="G151" s="9" t="s">
        <v>36</v>
      </c>
      <c r="H151" s="35" t="s">
        <v>650</v>
      </c>
      <c r="I151" s="60" t="s">
        <v>153</v>
      </c>
      <c r="J151" s="9" t="s">
        <v>36</v>
      </c>
      <c r="K151" s="35" t="s">
        <v>650</v>
      </c>
      <c r="L151" s="60" t="s">
        <v>153</v>
      </c>
      <c r="M151" s="9" t="s">
        <v>36</v>
      </c>
      <c r="N151" s="35" t="s">
        <v>650</v>
      </c>
      <c r="O151" s="60" t="s">
        <v>652</v>
      </c>
      <c r="P151" s="9">
        <v>8.1999999999999993</v>
      </c>
      <c r="Q151" s="35" t="s">
        <v>654</v>
      </c>
    </row>
    <row r="152" spans="1:17" x14ac:dyDescent="0.25">
      <c r="A152" s="5" t="s">
        <v>101</v>
      </c>
      <c r="B152" s="4" t="s">
        <v>378</v>
      </c>
      <c r="C152" s="60" t="s">
        <v>153</v>
      </c>
      <c r="D152" s="34" t="s">
        <v>36</v>
      </c>
      <c r="E152" s="35" t="s">
        <v>650</v>
      </c>
      <c r="F152" s="60" t="s">
        <v>153</v>
      </c>
      <c r="G152" s="9" t="s">
        <v>38</v>
      </c>
      <c r="H152" s="35" t="s">
        <v>650</v>
      </c>
      <c r="I152" s="60" t="s">
        <v>153</v>
      </c>
      <c r="J152" s="9" t="s">
        <v>36</v>
      </c>
      <c r="K152" s="35" t="s">
        <v>650</v>
      </c>
      <c r="L152" s="60" t="s">
        <v>153</v>
      </c>
      <c r="M152" s="9" t="s">
        <v>36</v>
      </c>
      <c r="N152" s="35" t="s">
        <v>650</v>
      </c>
      <c r="O152" s="60" t="s">
        <v>153</v>
      </c>
      <c r="P152" s="9" t="s">
        <v>36</v>
      </c>
      <c r="Q152" s="35" t="s">
        <v>650</v>
      </c>
    </row>
    <row r="153" spans="1:17" x14ac:dyDescent="0.25">
      <c r="A153" s="5" t="s">
        <v>209</v>
      </c>
      <c r="B153" s="4" t="s">
        <v>480</v>
      </c>
      <c r="C153" s="60" t="s">
        <v>153</v>
      </c>
      <c r="D153" s="34" t="s">
        <v>36</v>
      </c>
      <c r="E153" s="35" t="s">
        <v>650</v>
      </c>
      <c r="F153" s="60" t="s">
        <v>153</v>
      </c>
      <c r="G153" s="9" t="s">
        <v>36</v>
      </c>
      <c r="H153" s="35" t="s">
        <v>650</v>
      </c>
      <c r="I153" s="60" t="s">
        <v>153</v>
      </c>
      <c r="J153" s="9" t="s">
        <v>36</v>
      </c>
      <c r="K153" s="35" t="s">
        <v>650</v>
      </c>
      <c r="L153" s="60" t="s">
        <v>153</v>
      </c>
      <c r="M153" s="9" t="s">
        <v>36</v>
      </c>
      <c r="N153" s="35" t="s">
        <v>650</v>
      </c>
      <c r="O153" s="60" t="s">
        <v>153</v>
      </c>
      <c r="P153" s="9" t="s">
        <v>36</v>
      </c>
      <c r="Q153" s="35" t="s">
        <v>650</v>
      </c>
    </row>
    <row r="154" spans="1:17" x14ac:dyDescent="0.25">
      <c r="A154" s="5" t="s">
        <v>210</v>
      </c>
      <c r="B154" s="4" t="s">
        <v>481</v>
      </c>
      <c r="C154" s="60" t="s">
        <v>153</v>
      </c>
      <c r="D154" s="34" t="s">
        <v>119</v>
      </c>
      <c r="E154" s="35" t="s">
        <v>650</v>
      </c>
      <c r="F154" s="60" t="s">
        <v>153</v>
      </c>
      <c r="G154" s="9" t="s">
        <v>36</v>
      </c>
      <c r="H154" s="35" t="s">
        <v>650</v>
      </c>
      <c r="I154" s="60" t="s">
        <v>153</v>
      </c>
      <c r="J154" s="9" t="s">
        <v>36</v>
      </c>
      <c r="K154" s="35" t="s">
        <v>650</v>
      </c>
      <c r="L154" s="60" t="s">
        <v>119</v>
      </c>
      <c r="M154" s="9" t="s">
        <v>36</v>
      </c>
      <c r="N154" s="35" t="s">
        <v>650</v>
      </c>
      <c r="O154" s="60" t="s">
        <v>153</v>
      </c>
      <c r="P154" s="9" t="s">
        <v>36</v>
      </c>
      <c r="Q154" s="35" t="s">
        <v>650</v>
      </c>
    </row>
    <row r="155" spans="1:17" x14ac:dyDescent="0.25">
      <c r="A155" s="5" t="s">
        <v>211</v>
      </c>
      <c r="B155" s="4" t="s">
        <v>482</v>
      </c>
      <c r="C155" s="60" t="s">
        <v>153</v>
      </c>
      <c r="D155" s="34" t="s">
        <v>119</v>
      </c>
      <c r="E155" s="35" t="s">
        <v>650</v>
      </c>
      <c r="F155" s="60" t="s">
        <v>153</v>
      </c>
      <c r="G155" s="9" t="s">
        <v>36</v>
      </c>
      <c r="H155" s="35" t="s">
        <v>650</v>
      </c>
      <c r="I155" s="60" t="s">
        <v>153</v>
      </c>
      <c r="J155" s="9" t="s">
        <v>36</v>
      </c>
      <c r="K155" s="35" t="s">
        <v>650</v>
      </c>
      <c r="L155" s="60" t="s">
        <v>119</v>
      </c>
      <c r="M155" s="9" t="s">
        <v>41</v>
      </c>
      <c r="N155" s="9" t="s">
        <v>651</v>
      </c>
      <c r="O155" s="60" t="s">
        <v>652</v>
      </c>
      <c r="P155" s="9" t="s">
        <v>36</v>
      </c>
      <c r="Q155" s="35" t="s">
        <v>653</v>
      </c>
    </row>
    <row r="156" spans="1:17" x14ac:dyDescent="0.25">
      <c r="A156" s="5" t="s">
        <v>212</v>
      </c>
      <c r="B156" s="4" t="s">
        <v>483</v>
      </c>
      <c r="C156" s="60" t="s">
        <v>153</v>
      </c>
      <c r="D156" s="34" t="s">
        <v>119</v>
      </c>
      <c r="E156" s="35" t="s">
        <v>650</v>
      </c>
      <c r="F156" s="60" t="s">
        <v>153</v>
      </c>
      <c r="G156" s="9" t="s">
        <v>36</v>
      </c>
      <c r="H156" s="35" t="s">
        <v>650</v>
      </c>
      <c r="I156" s="60" t="s">
        <v>153</v>
      </c>
      <c r="J156" s="9" t="s">
        <v>36</v>
      </c>
      <c r="K156" s="35" t="s">
        <v>650</v>
      </c>
      <c r="L156" s="60" t="s">
        <v>119</v>
      </c>
      <c r="M156" s="9" t="s">
        <v>41</v>
      </c>
      <c r="N156" s="9" t="s">
        <v>651</v>
      </c>
      <c r="O156" s="60" t="s">
        <v>153</v>
      </c>
      <c r="P156" s="9" t="s">
        <v>36</v>
      </c>
      <c r="Q156" s="35" t="s">
        <v>650</v>
      </c>
    </row>
    <row r="157" spans="1:17" x14ac:dyDescent="0.25">
      <c r="A157" s="5" t="s">
        <v>213</v>
      </c>
      <c r="B157" s="4" t="s">
        <v>484</v>
      </c>
      <c r="C157" s="60" t="s">
        <v>153</v>
      </c>
      <c r="D157" s="34" t="s">
        <v>119</v>
      </c>
      <c r="E157" s="35" t="s">
        <v>650</v>
      </c>
      <c r="F157" s="60" t="s">
        <v>153</v>
      </c>
      <c r="G157" s="9" t="s">
        <v>36</v>
      </c>
      <c r="H157" s="35" t="s">
        <v>650</v>
      </c>
      <c r="I157" s="60" t="s">
        <v>153</v>
      </c>
      <c r="J157" s="9" t="s">
        <v>36</v>
      </c>
      <c r="K157" s="35" t="s">
        <v>650</v>
      </c>
      <c r="L157" s="60" t="s">
        <v>652</v>
      </c>
      <c r="M157" s="9" t="s">
        <v>3</v>
      </c>
      <c r="N157" s="9" t="s">
        <v>654</v>
      </c>
      <c r="O157" s="60" t="s">
        <v>153</v>
      </c>
      <c r="P157" s="9" t="s">
        <v>36</v>
      </c>
      <c r="Q157" s="35" t="s">
        <v>650</v>
      </c>
    </row>
    <row r="158" spans="1:17" x14ac:dyDescent="0.25">
      <c r="A158" s="17" t="s">
        <v>164</v>
      </c>
      <c r="B158" s="4" t="s">
        <v>436</v>
      </c>
      <c r="C158" s="60" t="s">
        <v>153</v>
      </c>
      <c r="D158" s="37" t="s">
        <v>2</v>
      </c>
      <c r="E158" s="37" t="s">
        <v>651</v>
      </c>
      <c r="F158" s="60" t="s">
        <v>153</v>
      </c>
      <c r="G158" s="16" t="s">
        <v>153</v>
      </c>
      <c r="H158" s="35" t="s">
        <v>650</v>
      </c>
      <c r="I158" s="60" t="s">
        <v>153</v>
      </c>
      <c r="J158" s="16" t="s">
        <v>2</v>
      </c>
      <c r="K158" s="16" t="s">
        <v>651</v>
      </c>
      <c r="L158" s="60" t="s">
        <v>153</v>
      </c>
      <c r="M158" s="16" t="s">
        <v>2</v>
      </c>
      <c r="N158" s="16" t="s">
        <v>651</v>
      </c>
      <c r="O158" s="60" t="s">
        <v>153</v>
      </c>
      <c r="P158" s="9" t="s">
        <v>154</v>
      </c>
      <c r="Q158" s="35" t="s">
        <v>650</v>
      </c>
    </row>
    <row r="159" spans="1:17" x14ac:dyDescent="0.25">
      <c r="A159" s="5" t="s">
        <v>214</v>
      </c>
      <c r="B159" s="4" t="s">
        <v>485</v>
      </c>
      <c r="C159" s="60" t="s">
        <v>153</v>
      </c>
      <c r="D159" s="34">
        <v>13</v>
      </c>
      <c r="E159" s="34" t="s">
        <v>651</v>
      </c>
      <c r="F159" s="60" t="s">
        <v>153</v>
      </c>
      <c r="G159" s="9" t="s">
        <v>36</v>
      </c>
      <c r="H159" s="35" t="s">
        <v>650</v>
      </c>
      <c r="I159" s="60" t="s">
        <v>153</v>
      </c>
      <c r="J159" s="9" t="s">
        <v>3</v>
      </c>
      <c r="K159" s="9" t="s">
        <v>651</v>
      </c>
      <c r="L159" s="60" t="s">
        <v>652</v>
      </c>
      <c r="M159" s="9" t="s">
        <v>3</v>
      </c>
      <c r="N159" s="9" t="s">
        <v>654</v>
      </c>
      <c r="O159" s="60" t="s">
        <v>153</v>
      </c>
      <c r="P159" s="9" t="s">
        <v>36</v>
      </c>
      <c r="Q159" s="35" t="s">
        <v>650</v>
      </c>
    </row>
    <row r="160" spans="1:17" x14ac:dyDescent="0.25">
      <c r="A160" s="13" t="s">
        <v>148</v>
      </c>
      <c r="B160" s="4" t="s">
        <v>422</v>
      </c>
      <c r="C160" s="60" t="s">
        <v>153</v>
      </c>
      <c r="D160" s="34" t="s">
        <v>36</v>
      </c>
      <c r="E160" s="35" t="s">
        <v>650</v>
      </c>
      <c r="F160" s="60" t="s">
        <v>153</v>
      </c>
      <c r="G160" s="9" t="s">
        <v>36</v>
      </c>
      <c r="H160" s="35" t="s">
        <v>650</v>
      </c>
      <c r="I160" s="60" t="s">
        <v>153</v>
      </c>
      <c r="J160" s="9" t="s">
        <v>36</v>
      </c>
      <c r="K160" s="35" t="s">
        <v>650</v>
      </c>
      <c r="L160" s="60" t="s">
        <v>153</v>
      </c>
      <c r="M160" s="9" t="s">
        <v>36</v>
      </c>
      <c r="N160" s="35" t="s">
        <v>650</v>
      </c>
      <c r="O160" s="60" t="s">
        <v>153</v>
      </c>
      <c r="P160" s="9" t="s">
        <v>36</v>
      </c>
      <c r="Q160" s="35" t="s">
        <v>650</v>
      </c>
    </row>
    <row r="161" spans="1:20" x14ac:dyDescent="0.25">
      <c r="A161" s="5" t="s">
        <v>215</v>
      </c>
      <c r="B161" s="4" t="s">
        <v>486</v>
      </c>
      <c r="C161" s="60" t="s">
        <v>153</v>
      </c>
      <c r="D161" s="34" t="s">
        <v>36</v>
      </c>
      <c r="E161" s="35" t="s">
        <v>650</v>
      </c>
      <c r="F161" s="60" t="s">
        <v>153</v>
      </c>
      <c r="G161" s="9" t="s">
        <v>36</v>
      </c>
      <c r="H161" s="35" t="s">
        <v>650</v>
      </c>
      <c r="I161" s="60" t="s">
        <v>153</v>
      </c>
      <c r="J161" s="9" t="s">
        <v>36</v>
      </c>
      <c r="K161" s="35" t="s">
        <v>650</v>
      </c>
      <c r="L161" s="60" t="s">
        <v>652</v>
      </c>
      <c r="M161" s="9" t="s">
        <v>36</v>
      </c>
      <c r="N161" s="9" t="s">
        <v>653</v>
      </c>
      <c r="O161" s="60" t="s">
        <v>153</v>
      </c>
      <c r="P161" s="9" t="s">
        <v>36</v>
      </c>
      <c r="Q161" s="35" t="s">
        <v>650</v>
      </c>
    </row>
    <row r="162" spans="1:20" x14ac:dyDescent="0.25">
      <c r="A162" s="5" t="s">
        <v>105</v>
      </c>
      <c r="B162" s="4" t="s">
        <v>382</v>
      </c>
      <c r="C162" s="60" t="s">
        <v>153</v>
      </c>
      <c r="D162" s="34" t="s">
        <v>36</v>
      </c>
      <c r="E162" s="35" t="s">
        <v>650</v>
      </c>
      <c r="F162" s="62" t="s">
        <v>153</v>
      </c>
      <c r="G162" s="9" t="s">
        <v>36</v>
      </c>
      <c r="H162" s="35" t="s">
        <v>650</v>
      </c>
      <c r="I162" s="60" t="s">
        <v>153</v>
      </c>
      <c r="J162" s="9" t="s">
        <v>36</v>
      </c>
      <c r="K162" s="35" t="s">
        <v>650</v>
      </c>
      <c r="L162" s="60" t="s">
        <v>153</v>
      </c>
      <c r="M162" s="9" t="s">
        <v>36</v>
      </c>
      <c r="N162" s="35" t="s">
        <v>650</v>
      </c>
      <c r="O162" s="60" t="s">
        <v>153</v>
      </c>
      <c r="P162" s="9" t="s">
        <v>36</v>
      </c>
      <c r="Q162" s="35" t="s">
        <v>650</v>
      </c>
    </row>
    <row r="163" spans="1:20" x14ac:dyDescent="0.25">
      <c r="A163" s="13" t="s">
        <v>151</v>
      </c>
      <c r="B163" s="4" t="s">
        <v>425</v>
      </c>
      <c r="C163" s="60" t="s">
        <v>153</v>
      </c>
      <c r="D163" s="34" t="s">
        <v>36</v>
      </c>
      <c r="E163" s="35" t="s">
        <v>650</v>
      </c>
      <c r="F163" s="60" t="s">
        <v>153</v>
      </c>
      <c r="G163" s="9" t="s">
        <v>36</v>
      </c>
      <c r="H163" s="35" t="s">
        <v>650</v>
      </c>
      <c r="I163" s="60" t="s">
        <v>153</v>
      </c>
      <c r="J163" s="9" t="s">
        <v>36</v>
      </c>
      <c r="K163" s="35" t="s">
        <v>650</v>
      </c>
      <c r="L163" s="60" t="s">
        <v>153</v>
      </c>
      <c r="M163" s="9" t="s">
        <v>36</v>
      </c>
      <c r="N163" s="35" t="s">
        <v>650</v>
      </c>
      <c r="O163" s="60" t="s">
        <v>153</v>
      </c>
      <c r="P163" s="9" t="s">
        <v>36</v>
      </c>
      <c r="Q163" s="35" t="s">
        <v>650</v>
      </c>
    </row>
    <row r="164" spans="1:20" x14ac:dyDescent="0.25">
      <c r="A164" s="13"/>
      <c r="B164" s="14"/>
      <c r="D164" s="45"/>
      <c r="E164" s="45"/>
      <c r="G164" s="11"/>
      <c r="H164" s="11"/>
      <c r="J164" s="11"/>
      <c r="K164" s="11"/>
      <c r="M164" s="11"/>
      <c r="N164" s="11"/>
      <c r="P164" s="11"/>
    </row>
    <row r="165" spans="1:20" x14ac:dyDescent="0.25">
      <c r="A165" s="13"/>
      <c r="B165" s="14"/>
      <c r="D165" s="11" t="s">
        <v>656</v>
      </c>
      <c r="E165" s="11">
        <f>COUNTIF(E87:E163,"BND")</f>
        <v>74</v>
      </c>
      <c r="G165" s="11"/>
      <c r="H165" s="11">
        <f>COUNTIF(H87:H163,"BND")</f>
        <v>74</v>
      </c>
      <c r="J165" s="11"/>
      <c r="K165" s="11">
        <f>COUNTIF(K87:K163,"BND")</f>
        <v>70</v>
      </c>
      <c r="M165" s="11"/>
      <c r="N165" s="11">
        <f>COUNTIF(N87:N163,"BND")</f>
        <v>54</v>
      </c>
      <c r="P165" s="11"/>
      <c r="Q165" s="11">
        <f>COUNTIF(Q87:Q163,"BND")</f>
        <v>71</v>
      </c>
      <c r="S165">
        <f>SUM(E165:Q165)</f>
        <v>343</v>
      </c>
    </row>
    <row r="166" spans="1:20" x14ac:dyDescent="0.25">
      <c r="A166" s="13"/>
      <c r="B166" s="14"/>
      <c r="D166" s="11" t="s">
        <v>657</v>
      </c>
      <c r="E166" s="11">
        <f>COUNTIF(E87:E163,"BD")</f>
        <v>0</v>
      </c>
      <c r="G166" s="11"/>
      <c r="H166" s="11">
        <f>COUNTIF(H87:H163,"BD")</f>
        <v>1</v>
      </c>
      <c r="J166" s="11"/>
      <c r="K166" s="11">
        <f>COUNTIF(K87:K163,"BD")</f>
        <v>2</v>
      </c>
      <c r="M166" s="11"/>
      <c r="N166" s="11">
        <f>COUNTIF(N87:N163,"BD")</f>
        <v>7</v>
      </c>
      <c r="P166" s="11"/>
      <c r="Q166" s="11">
        <f>COUNTIF(Q87:Q163,"BD")</f>
        <v>2</v>
      </c>
      <c r="S166">
        <f t="shared" ref="S166:S169" si="1">SUM(E166:Q166)</f>
        <v>12</v>
      </c>
    </row>
    <row r="167" spans="1:20" x14ac:dyDescent="0.25">
      <c r="A167" s="13"/>
      <c r="B167" s="14"/>
      <c r="D167" s="11"/>
      <c r="E167" s="11"/>
      <c r="G167" s="11"/>
      <c r="H167" s="11"/>
      <c r="J167" s="11"/>
      <c r="K167" s="11"/>
      <c r="M167" s="11"/>
      <c r="N167" s="11"/>
      <c r="P167" s="11"/>
      <c r="Q167" s="11"/>
      <c r="T167">
        <f>SUM(S165:S166)</f>
        <v>355</v>
      </c>
    </row>
    <row r="168" spans="1:20" x14ac:dyDescent="0.25">
      <c r="A168" s="13"/>
      <c r="B168" s="14"/>
      <c r="D168" s="11" t="s">
        <v>658</v>
      </c>
      <c r="E168" s="11">
        <f>COUNTIF(E87:E163,"P1")</f>
        <v>1</v>
      </c>
      <c r="G168" s="11"/>
      <c r="H168" s="11">
        <f>COUNTIF(H87:H163,"P1")</f>
        <v>1</v>
      </c>
      <c r="J168" s="11"/>
      <c r="K168" s="11">
        <f>COUNTIF(K87:K163,"P1")</f>
        <v>1</v>
      </c>
      <c r="M168" s="11"/>
      <c r="N168" s="11">
        <f>COUNTIF(N87:N163,"P1")</f>
        <v>4</v>
      </c>
      <c r="P168" s="11"/>
      <c r="Q168" s="11">
        <f>COUNTIF(Q87:Q163,"P1")</f>
        <v>4</v>
      </c>
      <c r="S168">
        <f t="shared" si="1"/>
        <v>11</v>
      </c>
    </row>
    <row r="169" spans="1:20" x14ac:dyDescent="0.25">
      <c r="A169" s="13"/>
      <c r="B169" s="14"/>
      <c r="D169" s="11" t="s">
        <v>659</v>
      </c>
      <c r="E169" s="11">
        <f>COUNTIF(E87:E163,"P2")</f>
        <v>2</v>
      </c>
      <c r="G169" s="11"/>
      <c r="H169" s="11">
        <f>COUNTIF(H87:H163,"P2")</f>
        <v>1</v>
      </c>
      <c r="J169" s="11"/>
      <c r="K169" s="11">
        <f>COUNTIF(K87:K163,"P2")</f>
        <v>4</v>
      </c>
      <c r="M169" s="11"/>
      <c r="N169" s="11">
        <f>COUNTIF(N87:N163,"P2")</f>
        <v>12</v>
      </c>
      <c r="P169" s="11"/>
      <c r="Q169" s="11">
        <f>COUNTIF(Q87:Q163,"P2")</f>
        <v>0</v>
      </c>
      <c r="S169">
        <f t="shared" si="1"/>
        <v>19</v>
      </c>
    </row>
    <row r="170" spans="1:20" x14ac:dyDescent="0.25">
      <c r="A170" s="13"/>
      <c r="B170" s="14"/>
      <c r="D170" s="45"/>
      <c r="E170" s="45"/>
      <c r="G170" s="11"/>
      <c r="H170" s="11"/>
      <c r="J170" s="11"/>
      <c r="K170" s="11"/>
      <c r="M170" s="11"/>
      <c r="N170" s="11"/>
      <c r="P170" s="11"/>
      <c r="T170">
        <f>SUM(S168:S169)</f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Dictionary</vt:lpstr>
      <vt:lpstr>Table 2 and Sup Table 2- source</vt:lpstr>
      <vt:lpstr>Table 2 and Sup Table 2- treat</vt:lpstr>
      <vt:lpstr>Figure 1</vt:lpstr>
      <vt:lpstr>Figures 2 and 3</vt:lpstr>
      <vt:lpstr>Figure 4</vt:lpstr>
      <vt:lpstr>Figure 5</vt:lpstr>
      <vt:lpstr>Sup Table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Glassmeyer</dc:creator>
  <cp:lastModifiedBy>Susan Glassmeyer</cp:lastModifiedBy>
  <dcterms:created xsi:type="dcterms:W3CDTF">2016-09-05T02:06:16Z</dcterms:created>
  <dcterms:modified xsi:type="dcterms:W3CDTF">2016-09-05T17:14:44Z</dcterms:modified>
</cp:coreProperties>
</file>