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CIN\Users\main\A-E\evillega\Net MyDocuments\EPA WORK FILES\ENV-Manuscripts\Biosolids_Occurrence\NERL-forms\"/>
    </mc:Choice>
  </mc:AlternateContent>
  <bookViews>
    <workbookView xWindow="228" yWindow="60" windowWidth="28380" windowHeight="14592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44" i="1"/>
  <c r="C42" i="1"/>
  <c r="C50" i="1"/>
  <c r="D42" i="1"/>
  <c r="D5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2" i="1"/>
  <c r="E34" i="1"/>
  <c r="E35" i="1"/>
  <c r="E36" i="1"/>
  <c r="E37" i="1"/>
  <c r="E42" i="1"/>
  <c r="E50" i="1"/>
  <c r="F2" i="1"/>
  <c r="F3" i="1"/>
  <c r="F4" i="1"/>
  <c r="F5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2" i="1"/>
  <c r="F34" i="1"/>
  <c r="F35" i="1"/>
  <c r="F36" i="1"/>
  <c r="F37" i="1"/>
  <c r="F42" i="1"/>
  <c r="F50" i="1"/>
  <c r="G42" i="1"/>
  <c r="G50" i="1"/>
  <c r="H42" i="1"/>
  <c r="H50" i="1"/>
  <c r="I42" i="1"/>
  <c r="I50" i="1"/>
  <c r="C45" i="1"/>
  <c r="C51" i="1"/>
  <c r="D45" i="1"/>
  <c r="D51" i="1"/>
  <c r="E45" i="1"/>
  <c r="E51" i="1"/>
  <c r="F45" i="1"/>
  <c r="F51" i="1"/>
  <c r="G45" i="1"/>
  <c r="G51" i="1"/>
  <c r="H45" i="1"/>
  <c r="H51" i="1"/>
  <c r="I45" i="1"/>
  <c r="I51" i="1"/>
  <c r="C43" i="1"/>
  <c r="C52" i="1"/>
  <c r="D43" i="1"/>
  <c r="D52" i="1"/>
  <c r="E43" i="1"/>
  <c r="E52" i="1"/>
  <c r="F43" i="1"/>
  <c r="F52" i="1"/>
  <c r="G43" i="1"/>
  <c r="G52" i="1"/>
  <c r="H43" i="1"/>
  <c r="H52" i="1"/>
  <c r="I43" i="1"/>
  <c r="I52" i="1"/>
  <c r="O2" i="1"/>
  <c r="O3" i="1"/>
  <c r="O4" i="1"/>
  <c r="O5" i="1"/>
  <c r="O6" i="1"/>
  <c r="O7" i="1"/>
  <c r="O8" i="1"/>
  <c r="O9" i="1"/>
  <c r="O10" i="1"/>
  <c r="O11" i="1"/>
  <c r="O12" i="1"/>
  <c r="O13" i="1"/>
  <c r="O15" i="1"/>
  <c r="O16" i="1"/>
  <c r="O18" i="1"/>
  <c r="O19" i="1"/>
  <c r="O20" i="1"/>
  <c r="O21" i="1"/>
  <c r="O23" i="1"/>
  <c r="O24" i="1"/>
  <c r="O25" i="1"/>
  <c r="O28" i="1"/>
  <c r="O29" i="1"/>
  <c r="O30" i="1"/>
  <c r="O33" i="1"/>
  <c r="O34" i="1"/>
  <c r="O35" i="1"/>
  <c r="O37" i="1"/>
  <c r="O44" i="1"/>
  <c r="O43" i="1"/>
  <c r="O54" i="1"/>
  <c r="N44" i="1"/>
  <c r="N43" i="1"/>
  <c r="N54" i="1"/>
  <c r="M44" i="1"/>
  <c r="M43" i="1"/>
  <c r="M54" i="1"/>
  <c r="L43" i="1"/>
  <c r="L54" i="1"/>
  <c r="K44" i="1"/>
  <c r="K43" i="1"/>
  <c r="K54" i="1"/>
  <c r="J44" i="1"/>
  <c r="J43" i="1"/>
  <c r="J54" i="1"/>
  <c r="I44" i="1"/>
  <c r="I54" i="1"/>
  <c r="H44" i="1"/>
  <c r="H54" i="1"/>
  <c r="G44" i="1"/>
  <c r="G54" i="1"/>
  <c r="F44" i="1"/>
  <c r="F54" i="1"/>
  <c r="E44" i="1"/>
  <c r="E54" i="1"/>
  <c r="O42" i="1"/>
  <c r="O41" i="1"/>
  <c r="O53" i="1"/>
  <c r="N42" i="1"/>
  <c r="N41" i="1"/>
  <c r="N53" i="1"/>
  <c r="M42" i="1"/>
  <c r="M41" i="1"/>
  <c r="M53" i="1"/>
  <c r="L42" i="1"/>
  <c r="L41" i="1"/>
  <c r="L53" i="1"/>
  <c r="K42" i="1"/>
  <c r="K41" i="1"/>
  <c r="K53" i="1"/>
  <c r="J42" i="1"/>
  <c r="J41" i="1"/>
  <c r="J53" i="1"/>
  <c r="I41" i="1"/>
  <c r="I53" i="1"/>
  <c r="H41" i="1"/>
  <c r="H53" i="1"/>
  <c r="G41" i="1"/>
  <c r="G53" i="1"/>
  <c r="F41" i="1"/>
  <c r="F53" i="1"/>
  <c r="E41" i="1"/>
  <c r="E53" i="1"/>
  <c r="O45" i="1"/>
  <c r="O52" i="1"/>
  <c r="N45" i="1"/>
  <c r="N52" i="1"/>
  <c r="M45" i="1"/>
  <c r="M52" i="1"/>
  <c r="L45" i="1"/>
  <c r="L52" i="1"/>
  <c r="K45" i="1"/>
  <c r="K52" i="1"/>
  <c r="J45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D44" i="1"/>
  <c r="D54" i="1"/>
  <c r="D41" i="1"/>
  <c r="D53" i="1"/>
  <c r="C44" i="1"/>
  <c r="C54" i="1"/>
  <c r="C41" i="1"/>
  <c r="C53" i="1"/>
  <c r="N46" i="1"/>
  <c r="M46" i="1"/>
  <c r="K46" i="1"/>
  <c r="J46" i="1"/>
  <c r="I46" i="1"/>
  <c r="H46" i="1"/>
  <c r="G46" i="1"/>
  <c r="D46" i="1"/>
  <c r="C46" i="1"/>
  <c r="N48" i="1"/>
  <c r="M48" i="1"/>
  <c r="K48" i="1"/>
  <c r="J48" i="1"/>
  <c r="N47" i="1"/>
  <c r="M47" i="1"/>
  <c r="K47" i="1"/>
  <c r="J47" i="1"/>
  <c r="I48" i="1"/>
  <c r="H48" i="1"/>
  <c r="G48" i="1"/>
  <c r="I47" i="1"/>
  <c r="H47" i="1"/>
  <c r="G47" i="1"/>
  <c r="D48" i="1"/>
  <c r="D47" i="1"/>
  <c r="C48" i="1"/>
  <c r="C47" i="1"/>
  <c r="O48" i="1"/>
  <c r="L46" i="1"/>
  <c r="O46" i="1"/>
  <c r="L47" i="1"/>
  <c r="L48" i="1"/>
  <c r="O47" i="1"/>
  <c r="E46" i="1"/>
  <c r="E47" i="1"/>
  <c r="F48" i="1"/>
  <c r="E48" i="1"/>
  <c r="F46" i="1"/>
  <c r="F47" i="1"/>
</calcChain>
</file>

<file path=xl/sharedStrings.xml><?xml version="1.0" encoding="utf-8"?>
<sst xmlns="http://schemas.openxmlformats.org/spreadsheetml/2006/main" count="113" uniqueCount="53">
  <si>
    <t>Date</t>
  </si>
  <si>
    <t>% Solids</t>
  </si>
  <si>
    <t xml:space="preserve"> Fecal coliform MPN/dry g</t>
  </si>
  <si>
    <t>Feca coliform MPN/mL</t>
  </si>
  <si>
    <t>Adenovirus Log(10)/dry g</t>
  </si>
  <si>
    <t xml:space="preserve"> Fecal coliform MPN (log10)/dry g</t>
  </si>
  <si>
    <t>Cryptosporidium oocyst/dry g</t>
  </si>
  <si>
    <t>Giardia cyst/dry g</t>
  </si>
  <si>
    <t>State</t>
  </si>
  <si>
    <t>OH-1</t>
  </si>
  <si>
    <t>OH-2</t>
  </si>
  <si>
    <t>MO</t>
  </si>
  <si>
    <t>UT</t>
  </si>
  <si>
    <t>NC</t>
  </si>
  <si>
    <t>TX</t>
  </si>
  <si>
    <t>MD</t>
  </si>
  <si>
    <t>CA</t>
  </si>
  <si>
    <t>CO</t>
  </si>
  <si>
    <t>Male specific coliphage PFU log10/dry g</t>
  </si>
  <si>
    <t>Somatic coliphage PFU log10/dry g</t>
  </si>
  <si>
    <t>Adjusted Cryptosporidium oocyst/dry g</t>
  </si>
  <si>
    <t>Cryptosporidium Recovery</t>
  </si>
  <si>
    <t>Gairdia Recovery</t>
  </si>
  <si>
    <t>-</t>
  </si>
  <si>
    <t>not sampled</t>
  </si>
  <si>
    <t>TNTC</t>
  </si>
  <si>
    <t>Adjusted Giardia cyst/dry g (x1000)</t>
  </si>
  <si>
    <t>subtotal</t>
  </si>
  <si>
    <t>SD</t>
  </si>
  <si>
    <t>tar consistency</t>
  </si>
  <si>
    <t>LIQ..PREV SOLID</t>
  </si>
  <si>
    <t>min</t>
  </si>
  <si>
    <t>max</t>
  </si>
  <si>
    <t>median</t>
  </si>
  <si>
    <t>average</t>
  </si>
  <si>
    <t>Q1 25%</t>
  </si>
  <si>
    <t>Q3 75%</t>
  </si>
  <si>
    <t>Fecal coliform</t>
  </si>
  <si>
    <t xml:space="preserve"> Fecal coliform </t>
  </si>
  <si>
    <t xml:space="preserve"> Fecal coliform</t>
  </si>
  <si>
    <t>Adenovirus</t>
  </si>
  <si>
    <t>Male specific coliphage</t>
  </si>
  <si>
    <t>Somatic coliphage</t>
  </si>
  <si>
    <t>Cryptosporidium</t>
  </si>
  <si>
    <t>Adj.Cryptosporidium</t>
  </si>
  <si>
    <t>Giardia</t>
  </si>
  <si>
    <t>Adj. Giardia</t>
  </si>
  <si>
    <t>Bottom</t>
  </si>
  <si>
    <t>Whisker-</t>
  </si>
  <si>
    <t>whisker+</t>
  </si>
  <si>
    <t>2Q box</t>
  </si>
  <si>
    <t>3Q box</t>
  </si>
  <si>
    <t>Too numerous to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</si>
</sst>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1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9" fontId="0" fillId="2" borderId="0" xfId="2" applyFont="1" applyFill="1"/>
    <xf numFmtId="9" fontId="0" fillId="0" borderId="0" xfId="2" applyFont="1"/>
    <xf numFmtId="0" fontId="0" fillId="0" borderId="0" xfId="0" applyFill="1"/>
    <xf numFmtId="2" fontId="0" fillId="2" borderId="0" xfId="0" applyNumberForma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0" xfId="0" applyNumberFormat="1"/>
    <xf numFmtId="43" fontId="4" fillId="3" borderId="0" xfId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0" fontId="5" fillId="4" borderId="0" xfId="0" applyFont="1" applyFill="1"/>
    <xf numFmtId="1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1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/>
    <xf numFmtId="9" fontId="5" fillId="4" borderId="0" xfId="2" applyFont="1" applyFill="1"/>
    <xf numFmtId="2" fontId="5" fillId="4" borderId="0" xfId="0" applyNumberFormat="1" applyFont="1" applyFill="1"/>
    <xf numFmtId="1" fontId="0" fillId="2" borderId="0" xfId="0" applyNumberFormat="1" applyFill="1"/>
    <xf numFmtId="1" fontId="5" fillId="4" borderId="0" xfId="0" applyNumberFormat="1" applyFont="1" applyFill="1"/>
    <xf numFmtId="1" fontId="0" fillId="0" borderId="0" xfId="0" applyNumberFormat="1"/>
    <xf numFmtId="2" fontId="2" fillId="3" borderId="0" xfId="0" applyNumberFormat="1" applyFont="1" applyFill="1" applyAlignment="1">
      <alignment horizontal="center"/>
    </xf>
    <xf numFmtId="2" fontId="2" fillId="3" borderId="0" xfId="0" applyNumberFormat="1" applyFont="1" applyFill="1"/>
    <xf numFmtId="0" fontId="5" fillId="4" borderId="0" xfId="0" applyNumberFormat="1" applyFont="1" applyFill="1"/>
    <xf numFmtId="0" fontId="0" fillId="0" borderId="1" xfId="0" applyNumberFormat="1" applyBorder="1" applyAlignment="1">
      <alignment wrapText="1"/>
    </xf>
    <xf numFmtId="0" fontId="0" fillId="2" borderId="0" xfId="2" applyNumberFormat="1" applyFont="1" applyFill="1"/>
    <xf numFmtId="0" fontId="5" fillId="4" borderId="0" xfId="2" applyNumberFormat="1" applyFont="1" applyFill="1"/>
    <xf numFmtId="0" fontId="0" fillId="0" borderId="0" xfId="0" applyNumberFormat="1"/>
    <xf numFmtId="0" fontId="3" fillId="2" borderId="0" xfId="2" applyNumberFormat="1" applyFont="1" applyFill="1"/>
    <xf numFmtId="0" fontId="2" fillId="3" borderId="0" xfId="2" applyNumberFormat="1" applyFont="1" applyFill="1" applyAlignment="1">
      <alignment horizontal="center"/>
    </xf>
    <xf numFmtId="0" fontId="2" fillId="3" borderId="0" xfId="2" applyNumberFormat="1" applyFont="1" applyFill="1"/>
    <xf numFmtId="0" fontId="0" fillId="0" borderId="0" xfId="2" applyNumberFormat="1" applyFont="1"/>
    <xf numFmtId="2" fontId="2" fillId="3" borderId="0" xfId="0" applyNumberFormat="1" applyFont="1" applyFill="1" applyAlignment="1">
      <alignment horizontal="right"/>
    </xf>
    <xf numFmtId="43" fontId="4" fillId="3" borderId="0" xfId="1" applyFont="1" applyFill="1" applyAlignment="1">
      <alignment horizontal="right"/>
    </xf>
    <xf numFmtId="0" fontId="2" fillId="3" borderId="0" xfId="2" applyNumberFormat="1" applyFont="1" applyFill="1" applyAlignment="1">
      <alignment horizontal="right"/>
    </xf>
    <xf numFmtId="0" fontId="4" fillId="3" borderId="0" xfId="2" applyNumberFormat="1" applyFont="1" applyFill="1" applyAlignment="1">
      <alignment horizontal="right"/>
    </xf>
    <xf numFmtId="0" fontId="2" fillId="3" borderId="0" xfId="2" applyNumberFormat="1" applyFont="1" applyFill="1" applyAlignment="1"/>
    <xf numFmtId="0" fontId="4" fillId="3" borderId="0" xfId="2" applyNumberFormat="1" applyFont="1" applyFill="1" applyAlignment="1"/>
    <xf numFmtId="0" fontId="0" fillId="0" borderId="0" xfId="2" applyNumberFormat="1" applyFont="1" applyAlignment="1"/>
    <xf numFmtId="0" fontId="0" fillId="3" borderId="0" xfId="0" applyFill="1"/>
    <xf numFmtId="0" fontId="5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Fecal Coliform </a:t>
            </a:r>
          </a:p>
        </c:rich>
      </c:tx>
      <c:layout>
        <c:manualLayout>
          <c:xMode val="edge"/>
          <c:yMode val="edge"/>
          <c:x val="5.6666666666666688E-3"/>
          <c:y val="1.133144475920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34951881014862"/>
          <c:y val="0.24193586283300991"/>
          <c:w val="0.83295734908136432"/>
          <c:h val="0.587897362688020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Sheet1!$F$2:$F$10</c:f>
              <c:numCache>
                <c:formatCode>General</c:formatCode>
                <c:ptCount val="9"/>
                <c:pt idx="0">
                  <c:v>3.8482528953301043</c:v>
                </c:pt>
                <c:pt idx="1">
                  <c:v>5.3262527210411319</c:v>
                </c:pt>
                <c:pt idx="2">
                  <c:v>3.775103787257355</c:v>
                </c:pt>
                <c:pt idx="3">
                  <c:v>4.1108912743828476</c:v>
                </c:pt>
                <c:pt idx="5">
                  <c:v>4.0942677823180453</c:v>
                </c:pt>
                <c:pt idx="6">
                  <c:v>3.9825882978204699</c:v>
                </c:pt>
                <c:pt idx="7">
                  <c:v>6.1068324942236067</c:v>
                </c:pt>
                <c:pt idx="8">
                  <c:v>5.8232396191583904</c:v>
                </c:pt>
              </c:numCache>
            </c:numRef>
          </c:val>
        </c:ser>
        <c:ser>
          <c:idx val="1"/>
          <c:order val="1"/>
          <c:tx>
            <c:v>Jan-13</c:v>
          </c:tx>
          <c:invertIfNegative val="0"/>
          <c:val>
            <c:numRef>
              <c:f>Sheet1!$F$11:$F$19</c:f>
              <c:numCache>
                <c:formatCode>General</c:formatCode>
                <c:ptCount val="9"/>
                <c:pt idx="0">
                  <c:v>4.823286391929174</c:v>
                </c:pt>
                <c:pt idx="1">
                  <c:v>5.3652545084134067</c:v>
                </c:pt>
                <c:pt idx="2">
                  <c:v>4.1640710324229264</c:v>
                </c:pt>
                <c:pt idx="3">
                  <c:v>4.3834281216552622</c:v>
                </c:pt>
                <c:pt idx="5">
                  <c:v>4.5755291725297154</c:v>
                </c:pt>
                <c:pt idx="6">
                  <c:v>5.4804884072778401</c:v>
                </c:pt>
                <c:pt idx="7">
                  <c:v>5.2541404753649381</c:v>
                </c:pt>
                <c:pt idx="8">
                  <c:v>5.9219926115956207</c:v>
                </c:pt>
              </c:numCache>
            </c:numRef>
          </c:val>
        </c:ser>
        <c:ser>
          <c:idx val="2"/>
          <c:order val="2"/>
          <c:tx>
            <c:v>Apr-13</c:v>
          </c:tx>
          <c:invertIfNegative val="0"/>
          <c:val>
            <c:numRef>
              <c:f>Sheet1!$F$20:$F$28</c:f>
              <c:numCache>
                <c:formatCode>General</c:formatCode>
                <c:ptCount val="9"/>
                <c:pt idx="0">
                  <c:v>4.3530940861384479</c:v>
                </c:pt>
                <c:pt idx="1">
                  <c:v>4.7108710545095027</c:v>
                </c:pt>
                <c:pt idx="2">
                  <c:v>0</c:v>
                </c:pt>
                <c:pt idx="3">
                  <c:v>3.6664675618714546</c:v>
                </c:pt>
                <c:pt idx="4">
                  <c:v>2.8252013470484592</c:v>
                </c:pt>
                <c:pt idx="5">
                  <c:v>3.6255182289716377</c:v>
                </c:pt>
                <c:pt idx="6">
                  <c:v>5.0787798373915516</c:v>
                </c:pt>
                <c:pt idx="7">
                  <c:v>5.8691949209189795</c:v>
                </c:pt>
                <c:pt idx="8">
                  <c:v>5.0419753553575877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Sheet1!$F$29:$F$37</c:f>
              <c:numCache>
                <c:formatCode>General</c:formatCode>
                <c:ptCount val="9"/>
                <c:pt idx="0">
                  <c:v>3.0353969278130672</c:v>
                </c:pt>
                <c:pt idx="1">
                  <c:v>5.1839341319894485</c:v>
                </c:pt>
                <c:pt idx="2">
                  <c:v>0</c:v>
                </c:pt>
                <c:pt idx="3">
                  <c:v>4.6159395472804228</c:v>
                </c:pt>
                <c:pt idx="5">
                  <c:v>3.2283200225961521</c:v>
                </c:pt>
                <c:pt idx="6">
                  <c:v>5.8260134157186751</c:v>
                </c:pt>
                <c:pt idx="7">
                  <c:v>6.1042920778860346</c:v>
                </c:pt>
                <c:pt idx="8">
                  <c:v>6.021327854797109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56136"/>
        <c:axId val="157031776"/>
      </c:barChart>
      <c:catAx>
        <c:axId val="15695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Sites</a:t>
                </a:r>
                <a:endParaRPr lang="en-US" sz="1000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7031776"/>
        <c:crosses val="autoZero"/>
        <c:auto val="1"/>
        <c:lblAlgn val="ctr"/>
        <c:lblOffset val="100"/>
        <c:noMultiLvlLbl val="0"/>
      </c:catAx>
      <c:valAx>
        <c:axId val="157031776"/>
        <c:scaling>
          <c:orientation val="minMax"/>
          <c:max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MPN</a:t>
                </a:r>
                <a:r>
                  <a:rPr lang="en-US" baseline="0"/>
                  <a:t> (Log</a:t>
                </a:r>
                <a:r>
                  <a:rPr lang="en-US" baseline="-25000"/>
                  <a:t>10</a:t>
                </a:r>
                <a:r>
                  <a:rPr lang="en-US" baseline="0"/>
                  <a:t>/dry g)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69561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02909011373653"/>
          <c:y val="1.8632940004312507E-3"/>
          <c:w val="0.12419313210848654"/>
          <c:h val="0.258558189609677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8573928258973"/>
          <c:y val="0.19464450337851"/>
          <c:w val="0.89291426071741009"/>
          <c:h val="0.753996898858872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</c:spPr>
          <c:invertIfNegative val="0"/>
          <c:dPt>
            <c:idx val="0"/>
            <c:invertIfNegative val="0"/>
            <c:bubble3D val="0"/>
            <c:spPr>
              <a:noFill/>
            </c:spPr>
          </c:dPt>
          <c:errBars>
            <c:errBarType val="plus"/>
            <c:errValType val="cust"/>
            <c:noEndCap val="0"/>
            <c:plus>
              <c:numRef>
                <c:f>Sheet1!$L$54</c:f>
                <c:numCache>
                  <c:formatCode>General</c:formatCode>
                  <c:ptCount val="1"/>
                  <c:pt idx="0">
                    <c:v>1813.8888888888887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Sheet1!$L$40</c:f>
              <c:strCache>
                <c:ptCount val="1"/>
                <c:pt idx="0">
                  <c:v>Adj.Cryptosporidium</c:v>
                </c:pt>
              </c:strCache>
            </c:strRef>
          </c:cat>
          <c:val>
            <c:numRef>
              <c:f>Sheet1!$L$52</c:f>
              <c:numCache>
                <c:formatCode>0.00</c:formatCode>
                <c:ptCount val="1"/>
                <c:pt idx="0">
                  <c:v>52.777777777777779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124008"/>
        <c:axId val="311123616"/>
      </c:barChart>
      <c:catAx>
        <c:axId val="3111240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311123616"/>
        <c:crosses val="autoZero"/>
        <c:auto val="1"/>
        <c:lblAlgn val="ctr"/>
        <c:lblOffset val="100"/>
        <c:noMultiLvlLbl val="0"/>
      </c:catAx>
      <c:valAx>
        <c:axId val="311123616"/>
        <c:scaling>
          <c:orientation val="minMax"/>
          <c:min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1124008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1014873140868"/>
          <c:y val="5.5059278272598086E-2"/>
          <c:w val="0.82913429571303587"/>
          <c:h val="0.829055514214292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Sheet1!$J$53</c:f>
                <c:numCache>
                  <c:formatCode>General</c:formatCode>
                  <c:ptCount val="1"/>
                  <c:pt idx="0">
                    <c:v>0.28500000000000003</c:v>
                  </c:pt>
                </c:numCache>
              </c:numRef>
            </c:minus>
          </c:errBars>
          <c:cat>
            <c:strRef>
              <c:f>Sheet1!$J$40</c:f>
              <c:strCache>
                <c:ptCount val="1"/>
                <c:pt idx="0">
                  <c:v>Cryptosporidium Recovery</c:v>
                </c:pt>
              </c:strCache>
            </c:strRef>
          </c:cat>
          <c:val>
            <c:numRef>
              <c:f>Sheet1!$J$50</c:f>
              <c:numCache>
                <c:formatCode>General</c:formatCode>
                <c:ptCount val="1"/>
                <c:pt idx="0">
                  <c:v>0.28500000000000003</c:v>
                </c:pt>
              </c:numCache>
            </c:numRef>
          </c:val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Sheet1!$J$40</c:f>
              <c:strCache>
                <c:ptCount val="1"/>
                <c:pt idx="0">
                  <c:v>Cryptosporidium Recovery</c:v>
                </c:pt>
              </c:strCache>
            </c:strRef>
          </c:cat>
          <c:val>
            <c:numRef>
              <c:f>Sheet1!$J$51</c:f>
              <c:numCache>
                <c:formatCode>General</c:formatCode>
                <c:ptCount val="1"/>
                <c:pt idx="0">
                  <c:v>0.17499999999999993</c:v>
                </c:pt>
              </c:numCache>
            </c:numRef>
          </c:val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Sheet1!$J$54</c:f>
                <c:numCache>
                  <c:formatCode>General</c:formatCode>
                  <c:ptCount val="1"/>
                  <c:pt idx="0">
                    <c:v>0.30500000000000005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Sheet1!$J$40</c:f>
              <c:strCache>
                <c:ptCount val="1"/>
                <c:pt idx="0">
                  <c:v>Cryptosporidium Recovery</c:v>
                </c:pt>
              </c:strCache>
            </c:strRef>
          </c:cat>
          <c:val>
            <c:numRef>
              <c:f>Sheet1!$J$52</c:f>
              <c:numCache>
                <c:formatCode>General</c:formatCode>
                <c:ptCount val="1"/>
                <c:pt idx="0">
                  <c:v>0.15500000000000003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122832"/>
        <c:axId val="311122440"/>
      </c:barChart>
      <c:catAx>
        <c:axId val="31112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1122440"/>
        <c:crosses val="autoZero"/>
        <c:auto val="1"/>
        <c:lblAlgn val="ctr"/>
        <c:lblOffset val="100"/>
        <c:noMultiLvlLbl val="0"/>
      </c:catAx>
      <c:valAx>
        <c:axId val="311122440"/>
        <c:scaling>
          <c:orientation val="minMax"/>
          <c:max val="1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1122832"/>
        <c:crosses val="autoZero"/>
        <c:crossBetween val="between"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2970253718291"/>
          <c:y val="5.5059278272598086E-2"/>
          <c:w val="0.820814741907261"/>
          <c:h val="0.821693126896553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Sheet1!$M$53</c:f>
                <c:numCache>
                  <c:formatCode>General</c:formatCode>
                  <c:ptCount val="1"/>
                  <c:pt idx="0">
                    <c:v>0.19</c:v>
                  </c:pt>
                </c:numCache>
              </c:numRef>
            </c:minus>
          </c:errBars>
          <c:cat>
            <c:strRef>
              <c:f>Sheet1!$M$40</c:f>
              <c:strCache>
                <c:ptCount val="1"/>
                <c:pt idx="0">
                  <c:v>Gairdia Recovery</c:v>
                </c:pt>
              </c:strCache>
            </c:strRef>
          </c:cat>
          <c:val>
            <c:numRef>
              <c:f>Sheet1!$M$50</c:f>
              <c:numCache>
                <c:formatCode>General</c:formatCode>
                <c:ptCount val="1"/>
                <c:pt idx="0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Sheet1!$M$40</c:f>
              <c:strCache>
                <c:ptCount val="1"/>
                <c:pt idx="0">
                  <c:v>Gairdia Recovery</c:v>
                </c:pt>
              </c:strCache>
            </c:strRef>
          </c:cat>
          <c:val>
            <c:numRef>
              <c:f>Sheet1!$M$51</c:f>
              <c:numCache>
                <c:formatCode>General</c:formatCode>
                <c:ptCount val="1"/>
                <c:pt idx="0">
                  <c:v>0.2</c:v>
                </c:pt>
              </c:numCache>
            </c:numRef>
          </c:val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Sheet1!$M$54</c:f>
                <c:numCache>
                  <c:formatCode>General</c:formatCode>
                  <c:ptCount val="1"/>
                  <c:pt idx="0">
                    <c:v>0.90999999999999992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Sheet1!$M$40</c:f>
              <c:strCache>
                <c:ptCount val="1"/>
                <c:pt idx="0">
                  <c:v>Gairdia Recovery</c:v>
                </c:pt>
              </c:strCache>
            </c:strRef>
          </c:cat>
          <c:val>
            <c:numRef>
              <c:f>Sheet1!$M$52</c:f>
              <c:numCache>
                <c:formatCode>General</c:formatCode>
                <c:ptCount val="1"/>
                <c:pt idx="0">
                  <c:v>0.15000000000000002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614616"/>
        <c:axId val="312615008"/>
      </c:barChart>
      <c:catAx>
        <c:axId val="312614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615008"/>
        <c:crosses val="autoZero"/>
        <c:auto val="1"/>
        <c:lblAlgn val="ctr"/>
        <c:lblOffset val="100"/>
        <c:noMultiLvlLbl val="0"/>
      </c:catAx>
      <c:valAx>
        <c:axId val="312615008"/>
        <c:scaling>
          <c:orientation val="minMax"/>
          <c:max val="1.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2614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Bottom</c:v>
                </c:pt>
              </c:strCache>
            </c:strRef>
          </c:tx>
          <c:invertIfNegative val="0"/>
          <c:cat>
            <c:strRef>
              <c:f>Sheet1!$L$40</c:f>
              <c:strCache>
                <c:ptCount val="1"/>
                <c:pt idx="0">
                  <c:v>Adj.Cryptosporidium</c:v>
                </c:pt>
              </c:strCache>
            </c:strRef>
          </c:cat>
          <c:val>
            <c:numRef>
              <c:f>Sheet1!$L$50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2Q box</c:v>
                </c:pt>
              </c:strCache>
            </c:strRef>
          </c:tx>
          <c:invertIfNegative val="0"/>
          <c:cat>
            <c:strRef>
              <c:f>Sheet1!$L$40</c:f>
              <c:strCache>
                <c:ptCount val="1"/>
                <c:pt idx="0">
                  <c:v>Adj.Cryptosporidium</c:v>
                </c:pt>
              </c:strCache>
            </c:strRef>
          </c:cat>
          <c:val>
            <c:numRef>
              <c:f>Sheet1!$L$51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Sheet1!$L$54</c:f>
                <c:numCache>
                  <c:formatCode>General</c:formatCode>
                  <c:ptCount val="1"/>
                  <c:pt idx="0">
                    <c:v>1813.8888888888887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Sheet1!$L$40</c:f>
              <c:strCache>
                <c:ptCount val="1"/>
                <c:pt idx="0">
                  <c:v>Adj.Cryptosporidium</c:v>
                </c:pt>
              </c:strCache>
            </c:strRef>
          </c:cat>
          <c:val>
            <c:numRef>
              <c:f>Sheet1!$L$52</c:f>
              <c:numCache>
                <c:formatCode>0.00</c:formatCode>
                <c:ptCount val="1"/>
                <c:pt idx="0">
                  <c:v>52.777777777777779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615792"/>
        <c:axId val="312616184"/>
      </c:barChart>
      <c:catAx>
        <c:axId val="31261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616184"/>
        <c:crosses val="autoZero"/>
        <c:auto val="1"/>
        <c:lblAlgn val="ctr"/>
        <c:lblOffset val="100"/>
        <c:noMultiLvlLbl val="0"/>
      </c:catAx>
      <c:valAx>
        <c:axId val="31261618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2615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Cryptosporidium</a:t>
            </a:r>
            <a:r>
              <a:rPr lang="en-US" baseline="0"/>
              <a:t> spp.</a:t>
            </a:r>
            <a:endParaRPr lang="en-US"/>
          </a:p>
        </c:rich>
      </c:tx>
      <c:layout>
        <c:manualLayout>
          <c:xMode val="edge"/>
          <c:yMode val="edge"/>
          <c:x val="1.1111111111111146E-4"/>
          <c:y val="1.1331464922816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18822559915969"/>
          <c:y val="0.24193586283300991"/>
          <c:w val="0.86081177440084056"/>
          <c:h val="0.587897362688020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noFill/>
              <a:ln>
                <a:noFill/>
              </a:ln>
            </c:spPr>
          </c:dPt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Sheet1!$L$2:$L$10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691.30434782608688</c:v>
                </c:pt>
                <c:pt idx="4">
                  <c:v>0</c:v>
                </c:pt>
                <c:pt idx="5">
                  <c:v>1866.6666666666665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val>
            <c:numRef>
              <c:f>Sheet1!$L$11:$L$19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63.265306122448983</c:v>
                </c:pt>
                <c:pt idx="6">
                  <c:v>34.54545454545454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invertIfNegative val="0"/>
          <c:val>
            <c:numRef>
              <c:f>Sheet1!$L$20:$L$28</c:f>
              <c:numCache>
                <c:formatCode>0.00</c:formatCode>
                <c:ptCount val="9"/>
                <c:pt idx="0">
                  <c:v>52.777777777777779</c:v>
                </c:pt>
                <c:pt idx="1">
                  <c:v>0</c:v>
                </c:pt>
                <c:pt idx="2" formatCode="General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29.870129870129869</c:v>
                </c:pt>
                <c:pt idx="7">
                  <c:v>45.454545454545453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noFill/>
            <a:ln>
              <a:noFill/>
            </a:ln>
          </c:spPr>
          <c:invertIfNegative val="0"/>
          <c:val>
            <c:numRef>
              <c:f>Sheet1!$L$29:$L$37</c:f>
              <c:numCache>
                <c:formatCode>General</c:formatCode>
                <c:ptCount val="9"/>
                <c:pt idx="0" formatCode="0.00">
                  <c:v>32.203389830508478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</c:v>
                </c:pt>
                <c:pt idx="5" formatCode="0.00">
                  <c:v>90</c:v>
                </c:pt>
                <c:pt idx="6" formatCode="0.00">
                  <c:v>0</c:v>
                </c:pt>
                <c:pt idx="7" formatCode="0.00">
                  <c:v>54.794520547945204</c:v>
                </c:pt>
                <c:pt idx="8" formatCode="0.00">
                  <c:v>66.129032258064512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16968"/>
        <c:axId val="312617360"/>
      </c:barChart>
      <c:catAx>
        <c:axId val="31261696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312617360"/>
        <c:crosses val="autoZero"/>
        <c:auto val="1"/>
        <c:lblAlgn val="ctr"/>
        <c:lblOffset val="100"/>
        <c:noMultiLvlLbl val="0"/>
      </c:catAx>
      <c:valAx>
        <c:axId val="312617360"/>
        <c:scaling>
          <c:orientation val="minMax"/>
          <c:min val="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Oocysts/dry g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26169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02909011373775"/>
          <c:y val="1.8632940004312522E-3"/>
          <c:w val="0.12419313210848668"/>
          <c:h val="0.2585581896096774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Adenovirus</a:t>
            </a:r>
          </a:p>
        </c:rich>
      </c:tx>
      <c:layout>
        <c:manualLayout>
          <c:xMode val="edge"/>
          <c:yMode val="edge"/>
          <c:x val="1.2777777777777781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729658792652"/>
          <c:y val="0.15041129242222773"/>
          <c:w val="0.85240179352580991"/>
          <c:h val="0.684971536734852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Sheet1!$G$2:$G$10</c:f>
              <c:numCache>
                <c:formatCode>0.0000</c:formatCode>
                <c:ptCount val="9"/>
                <c:pt idx="0">
                  <c:v>5.62</c:v>
                </c:pt>
                <c:pt idx="1">
                  <c:v>5.7813999999999997</c:v>
                </c:pt>
                <c:pt idx="2">
                  <c:v>6.1430999999999996</c:v>
                </c:pt>
                <c:pt idx="3">
                  <c:v>6.4257999999999997</c:v>
                </c:pt>
                <c:pt idx="4">
                  <c:v>3.0699000000000001</c:v>
                </c:pt>
                <c:pt idx="5">
                  <c:v>4.7107000000000001</c:v>
                </c:pt>
                <c:pt idx="6">
                  <c:v>5.7826000000000004</c:v>
                </c:pt>
                <c:pt idx="7">
                  <c:v>6.6493000000000002</c:v>
                </c:pt>
                <c:pt idx="8">
                  <c:v>5.7367999999999997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Sheet1!$G$11:$G$19</c:f>
              <c:numCache>
                <c:formatCode>0.0000</c:formatCode>
                <c:ptCount val="9"/>
                <c:pt idx="0">
                  <c:v>5.4625000000000004</c:v>
                </c:pt>
                <c:pt idx="1">
                  <c:v>6.1935000000000002</c:v>
                </c:pt>
                <c:pt idx="2">
                  <c:v>5.7416999999999998</c:v>
                </c:pt>
                <c:pt idx="3">
                  <c:v>0</c:v>
                </c:pt>
                <c:pt idx="4">
                  <c:v>3.6496</c:v>
                </c:pt>
                <c:pt idx="5">
                  <c:v>4.2887000000000004</c:v>
                </c:pt>
                <c:pt idx="6">
                  <c:v>6.9717000000000002</c:v>
                </c:pt>
                <c:pt idx="7">
                  <c:v>6.1037999999999997</c:v>
                </c:pt>
                <c:pt idx="8">
                  <c:v>5.4560000000000004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Sheet1!$G$20:$G$28</c:f>
              <c:numCache>
                <c:formatCode>0.0000</c:formatCode>
                <c:ptCount val="9"/>
                <c:pt idx="0">
                  <c:v>4.4943999999999997</c:v>
                </c:pt>
                <c:pt idx="1">
                  <c:v>5.7636000000000003</c:v>
                </c:pt>
                <c:pt idx="3">
                  <c:v>5.5484999999999998</c:v>
                </c:pt>
                <c:pt idx="4">
                  <c:v>2.8332999999999999</c:v>
                </c:pt>
                <c:pt idx="5">
                  <c:v>4.5351999999999997</c:v>
                </c:pt>
                <c:pt idx="6">
                  <c:v>6.4065000000000003</c:v>
                </c:pt>
                <c:pt idx="7">
                  <c:v>5.8005000000000004</c:v>
                </c:pt>
                <c:pt idx="8">
                  <c:v>4.9062999999999999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Sheet1!$G$29:$G$37</c:f>
              <c:numCache>
                <c:formatCode>0.0000</c:formatCode>
                <c:ptCount val="9"/>
                <c:pt idx="0">
                  <c:v>4.7110000000000003</c:v>
                </c:pt>
                <c:pt idx="1">
                  <c:v>5.6609999999999996</c:v>
                </c:pt>
                <c:pt idx="2">
                  <c:v>0</c:v>
                </c:pt>
                <c:pt idx="3">
                  <c:v>5.5149999999999997</c:v>
                </c:pt>
                <c:pt idx="4">
                  <c:v>3.5369999999999999</c:v>
                </c:pt>
                <c:pt idx="5">
                  <c:v>4.9198000000000004</c:v>
                </c:pt>
                <c:pt idx="6">
                  <c:v>5.8255999999999997</c:v>
                </c:pt>
                <c:pt idx="7">
                  <c:v>6.3548999999999998</c:v>
                </c:pt>
                <c:pt idx="8">
                  <c:v>5.7313999999999998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58696"/>
        <c:axId val="156196920"/>
      </c:barChart>
      <c:catAx>
        <c:axId val="15695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6196920"/>
        <c:crosses val="autoZero"/>
        <c:auto val="1"/>
        <c:lblAlgn val="ctr"/>
        <c:lblOffset val="100"/>
        <c:noMultiLvlLbl val="0"/>
      </c:catAx>
      <c:valAx>
        <c:axId val="156196920"/>
        <c:scaling>
          <c:orientation val="minMax"/>
          <c:max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Viral particles (Log</a:t>
                </a:r>
                <a:r>
                  <a:rPr lang="en-US" sz="1000" b="1" i="0" baseline="-25000"/>
                  <a:t>10</a:t>
                </a:r>
                <a:r>
                  <a:rPr lang="en-US" sz="1000" b="1" i="0" baseline="0"/>
                  <a:t>/dry g)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69586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64020122484775"/>
          <c:y val="7.0310246071788424E-4"/>
          <c:w val="0.12858202099737534"/>
          <c:h val="0.258558189609677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4951881014856"/>
          <c:y val="0.24193586283300991"/>
          <c:w val="0.8329573490813641"/>
          <c:h val="0.587897362688020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Sheet1!$H$2:$H$10</c:f>
              <c:numCache>
                <c:formatCode>General</c:formatCode>
                <c:ptCount val="9"/>
                <c:pt idx="0">
                  <c:v>3.4780000000000002</c:v>
                </c:pt>
                <c:pt idx="1">
                  <c:v>2.8294000000000001</c:v>
                </c:pt>
                <c:pt idx="2">
                  <c:v>1.5750999999999999</c:v>
                </c:pt>
                <c:pt idx="3">
                  <c:v>3.3782999999999999</c:v>
                </c:pt>
                <c:pt idx="4">
                  <c:v>0</c:v>
                </c:pt>
                <c:pt idx="5">
                  <c:v>2.8782999999999999</c:v>
                </c:pt>
                <c:pt idx="6">
                  <c:v>0</c:v>
                </c:pt>
                <c:pt idx="7">
                  <c:v>3.5051000000000001</c:v>
                </c:pt>
                <c:pt idx="8">
                  <c:v>4.0106000000000002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Sheet1!$H$11:$H$19</c:f>
              <c:numCache>
                <c:formatCode>General</c:formatCode>
                <c:ptCount val="9"/>
                <c:pt idx="0">
                  <c:v>2.9485999999999999</c:v>
                </c:pt>
                <c:pt idx="1">
                  <c:v>1.8635999999999999</c:v>
                </c:pt>
                <c:pt idx="2">
                  <c:v>2.0733000000000001</c:v>
                </c:pt>
                <c:pt idx="3">
                  <c:v>0</c:v>
                </c:pt>
                <c:pt idx="4">
                  <c:v>0</c:v>
                </c:pt>
                <c:pt idx="5">
                  <c:v>2.5402999999999998</c:v>
                </c:pt>
                <c:pt idx="6">
                  <c:v>1.5814999999999999</c:v>
                </c:pt>
                <c:pt idx="7">
                  <c:v>1.7367999999999999</c:v>
                </c:pt>
                <c:pt idx="8">
                  <c:v>2.6396999999999999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Sheet1!$H$20:$H$28</c:f>
              <c:numCache>
                <c:formatCode>General</c:formatCode>
                <c:ptCount val="9"/>
                <c:pt idx="0">
                  <c:v>2.988</c:v>
                </c:pt>
                <c:pt idx="1">
                  <c:v>2.2890000000000001</c:v>
                </c:pt>
                <c:pt idx="2">
                  <c:v>0</c:v>
                </c:pt>
                <c:pt idx="3">
                  <c:v>1.7675000000000001</c:v>
                </c:pt>
                <c:pt idx="4">
                  <c:v>0</c:v>
                </c:pt>
                <c:pt idx="5">
                  <c:v>4.6989999999999998</c:v>
                </c:pt>
                <c:pt idx="6">
                  <c:v>1.9355</c:v>
                </c:pt>
                <c:pt idx="7">
                  <c:v>3.0106999999999999</c:v>
                </c:pt>
                <c:pt idx="8">
                  <c:v>3.2642000000000002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Sheet1!$H$29:$H$37</c:f>
              <c:numCache>
                <c:formatCode>General</c:formatCode>
                <c:ptCount val="9"/>
                <c:pt idx="0">
                  <c:v>2.5156999999999998</c:v>
                </c:pt>
                <c:pt idx="1">
                  <c:v>0</c:v>
                </c:pt>
                <c:pt idx="2">
                  <c:v>0</c:v>
                </c:pt>
                <c:pt idx="3">
                  <c:v>2.2549000000000001</c:v>
                </c:pt>
                <c:pt idx="4">
                  <c:v>0</c:v>
                </c:pt>
                <c:pt idx="5">
                  <c:v>2.6892999999999998</c:v>
                </c:pt>
                <c:pt idx="6">
                  <c:v>0</c:v>
                </c:pt>
                <c:pt idx="7">
                  <c:v>3.2685</c:v>
                </c:pt>
                <c:pt idx="8">
                  <c:v>3.8719000000000001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22200"/>
        <c:axId val="156103624"/>
      </c:barChart>
      <c:catAx>
        <c:axId val="15662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Sites</a:t>
                </a:r>
                <a:endParaRPr lang="en-US" sz="1000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6103624"/>
        <c:crosses val="autoZero"/>
        <c:auto val="1"/>
        <c:lblAlgn val="ctr"/>
        <c:lblOffset val="100"/>
        <c:noMultiLvlLbl val="0"/>
      </c:catAx>
      <c:valAx>
        <c:axId val="156103624"/>
        <c:scaling>
          <c:orientation val="minMax"/>
          <c:max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PFU </a:t>
                </a:r>
                <a:r>
                  <a:rPr lang="en-US" baseline="0"/>
                  <a:t>(Log</a:t>
                </a:r>
                <a:r>
                  <a:rPr lang="en-US" baseline="-25000"/>
                  <a:t>10</a:t>
                </a:r>
                <a:r>
                  <a:rPr lang="en-US" baseline="0"/>
                  <a:t>/dry g)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66222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02909011373686"/>
          <c:y val="1.8632940004312511E-3"/>
          <c:w val="0.12419313210848658"/>
          <c:h val="0.258558189609677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Somatic</a:t>
            </a:r>
            <a:r>
              <a:rPr lang="en-US" baseline="0"/>
              <a:t> coliphage</a:t>
            </a:r>
            <a:endParaRPr lang="en-US"/>
          </a:p>
        </c:rich>
      </c:tx>
      <c:layout>
        <c:manualLayout>
          <c:xMode val="edge"/>
          <c:yMode val="edge"/>
          <c:x val="5.6666666666666705E-3"/>
          <c:y val="1.133144475920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34951881014856"/>
          <c:y val="0.24193586283300991"/>
          <c:w val="0.8329573490813641"/>
          <c:h val="0.587897362688020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Sheet1!$I$2:$I$10</c:f>
              <c:numCache>
                <c:formatCode>General</c:formatCode>
                <c:ptCount val="9"/>
                <c:pt idx="0">
                  <c:v>4.6791</c:v>
                </c:pt>
                <c:pt idx="1">
                  <c:v>4.2526999999999999</c:v>
                </c:pt>
                <c:pt idx="2">
                  <c:v>2.9552999999999998</c:v>
                </c:pt>
                <c:pt idx="3">
                  <c:v>4.8935000000000004</c:v>
                </c:pt>
                <c:pt idx="4">
                  <c:v>0</c:v>
                </c:pt>
                <c:pt idx="5">
                  <c:v>4.2933000000000003</c:v>
                </c:pt>
                <c:pt idx="6">
                  <c:v>2.2559999999999998</c:v>
                </c:pt>
                <c:pt idx="7">
                  <c:v>3.8239000000000001</c:v>
                </c:pt>
                <c:pt idx="8">
                  <c:v>5.0213000000000001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Sheet1!$I$11:$I$19</c:f>
              <c:numCache>
                <c:formatCode>General</c:formatCode>
                <c:ptCount val="9"/>
                <c:pt idx="0">
                  <c:v>5.3893000000000004</c:v>
                </c:pt>
                <c:pt idx="1">
                  <c:v>4.6233000000000004</c:v>
                </c:pt>
                <c:pt idx="2">
                  <c:v>3.1524999999999999</c:v>
                </c:pt>
                <c:pt idx="3">
                  <c:v>1.9208000000000001</c:v>
                </c:pt>
                <c:pt idx="4">
                  <c:v>0</c:v>
                </c:pt>
                <c:pt idx="5">
                  <c:v>4.0026999999999999</c:v>
                </c:pt>
                <c:pt idx="6">
                  <c:v>2.5815000000000001</c:v>
                </c:pt>
                <c:pt idx="7">
                  <c:v>3.2808999999999999</c:v>
                </c:pt>
                <c:pt idx="8">
                  <c:v>5.0076999999999998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Sheet1!$I$20:$I$28</c:f>
              <c:numCache>
                <c:formatCode>General</c:formatCode>
                <c:ptCount val="9"/>
                <c:pt idx="0">
                  <c:v>5.2743000000000002</c:v>
                </c:pt>
                <c:pt idx="1">
                  <c:v>4.2889999999999997</c:v>
                </c:pt>
                <c:pt idx="2">
                  <c:v>0</c:v>
                </c:pt>
                <c:pt idx="3">
                  <c:v>4.6650999999999998</c:v>
                </c:pt>
                <c:pt idx="4">
                  <c:v>0</c:v>
                </c:pt>
                <c:pt idx="5">
                  <c:v>5.3802000000000003</c:v>
                </c:pt>
                <c:pt idx="6">
                  <c:v>4.0560999999999998</c:v>
                </c:pt>
                <c:pt idx="7">
                  <c:v>3.4087000000000001</c:v>
                </c:pt>
                <c:pt idx="8">
                  <c:v>4.6620999999999997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Sheet1!$I$29:$I$37</c:f>
              <c:numCache>
                <c:formatCode>General</c:formatCode>
                <c:ptCount val="9"/>
                <c:pt idx="0">
                  <c:v>4.9927999999999999</c:v>
                </c:pt>
                <c:pt idx="1">
                  <c:v>3.4476</c:v>
                </c:pt>
                <c:pt idx="2">
                  <c:v>0</c:v>
                </c:pt>
                <c:pt idx="3">
                  <c:v>4.0842000000000001</c:v>
                </c:pt>
                <c:pt idx="4">
                  <c:v>0</c:v>
                </c:pt>
                <c:pt idx="5">
                  <c:v>2.3883000000000001</c:v>
                </c:pt>
                <c:pt idx="6">
                  <c:v>2.3742999999999999</c:v>
                </c:pt>
                <c:pt idx="7">
                  <c:v>4.7659000000000002</c:v>
                </c:pt>
                <c:pt idx="8">
                  <c:v>4.6829000000000001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30432"/>
        <c:axId val="155428448"/>
      </c:barChart>
      <c:catAx>
        <c:axId val="1562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Sites</a:t>
                </a:r>
                <a:endParaRPr lang="en-US" sz="1000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5428448"/>
        <c:crosses val="autoZero"/>
        <c:auto val="1"/>
        <c:lblAlgn val="ctr"/>
        <c:lblOffset val="100"/>
        <c:noMultiLvlLbl val="0"/>
      </c:catAx>
      <c:valAx>
        <c:axId val="155428448"/>
        <c:scaling>
          <c:orientation val="minMax"/>
          <c:max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MPN</a:t>
                </a:r>
                <a:r>
                  <a:rPr lang="en-US" baseline="0"/>
                  <a:t> (Log</a:t>
                </a:r>
                <a:r>
                  <a:rPr lang="en-US" baseline="-25000"/>
                  <a:t>10</a:t>
                </a:r>
                <a:r>
                  <a:rPr lang="en-US" baseline="0"/>
                  <a:t>/dry g)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62304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02909011373686"/>
          <c:y val="1.8632940004312511E-3"/>
          <c:w val="0.12419313210848658"/>
          <c:h val="0.258558189609677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495188101485"/>
          <c:y val="0.24193586283300991"/>
          <c:w val="0.89765047037769119"/>
          <c:h val="0.587897362688020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Sheet1!$L$2:$L$10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691.30434782608688</c:v>
                </c:pt>
                <c:pt idx="4">
                  <c:v>0</c:v>
                </c:pt>
                <c:pt idx="5">
                  <c:v>1866.6666666666665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Sheet1!$L$11:$L$19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63.265306122448983</c:v>
                </c:pt>
                <c:pt idx="6">
                  <c:v>34.54545454545454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Sheet1!$L$20:$L$28</c:f>
              <c:numCache>
                <c:formatCode>0.00</c:formatCode>
                <c:ptCount val="9"/>
                <c:pt idx="0">
                  <c:v>52.777777777777779</c:v>
                </c:pt>
                <c:pt idx="1">
                  <c:v>0</c:v>
                </c:pt>
                <c:pt idx="2" formatCode="General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29.870129870129869</c:v>
                </c:pt>
                <c:pt idx="7">
                  <c:v>45.454545454545453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Sheet1!$L$29:$L$37</c:f>
              <c:numCache>
                <c:formatCode>General</c:formatCode>
                <c:ptCount val="9"/>
                <c:pt idx="0" formatCode="0.00">
                  <c:v>32.203389830508478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</c:v>
                </c:pt>
                <c:pt idx="5" formatCode="0.00">
                  <c:v>90</c:v>
                </c:pt>
                <c:pt idx="6" formatCode="0.00">
                  <c:v>0</c:v>
                </c:pt>
                <c:pt idx="7" formatCode="0.00">
                  <c:v>54.794520547945204</c:v>
                </c:pt>
                <c:pt idx="8" formatCode="0.00">
                  <c:v>66.129032258064512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92336"/>
        <c:axId val="155856040"/>
      </c:barChart>
      <c:catAx>
        <c:axId val="8609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Sites</a:t>
                </a:r>
                <a:endParaRPr lang="en-US" sz="1000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5856040"/>
        <c:crosses val="autoZero"/>
        <c:auto val="1"/>
        <c:lblAlgn val="ctr"/>
        <c:lblOffset val="100"/>
        <c:noMultiLvlLbl val="0"/>
      </c:catAx>
      <c:valAx>
        <c:axId val="15585604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Oocysts/dry g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60923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0290901137373"/>
          <c:y val="1.8632940004312515E-3"/>
          <c:w val="0.12419313210848663"/>
          <c:h val="0.258558189609677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Giardia</a:t>
            </a:r>
            <a:r>
              <a:rPr lang="en-US"/>
              <a:t> spp.</a:t>
            </a:r>
          </a:p>
        </c:rich>
      </c:tx>
      <c:layout>
        <c:manualLayout>
          <c:xMode val="edge"/>
          <c:yMode val="edge"/>
          <c:x val="5.6666666666666714E-3"/>
          <c:y val="1.133144475920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3495188101485"/>
          <c:y val="0.24193586283300991"/>
          <c:w val="0.83295734908136387"/>
          <c:h val="0.587897362688020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Sheet1!$A$2:$A$10</c:f>
              <c:strCache>
                <c:ptCount val="9"/>
                <c:pt idx="0">
                  <c:v>OH-1</c:v>
                </c:pt>
                <c:pt idx="1">
                  <c:v>OH-2</c:v>
                </c:pt>
                <c:pt idx="2">
                  <c:v>MO</c:v>
                </c:pt>
                <c:pt idx="3">
                  <c:v>UT</c:v>
                </c:pt>
                <c:pt idx="4">
                  <c:v>NC</c:v>
                </c:pt>
                <c:pt idx="5">
                  <c:v>TX</c:v>
                </c:pt>
                <c:pt idx="6">
                  <c:v>MD</c:v>
                </c:pt>
                <c:pt idx="7">
                  <c:v>CA</c:v>
                </c:pt>
                <c:pt idx="8">
                  <c:v>CO</c:v>
                </c:pt>
              </c:strCache>
            </c:strRef>
          </c:cat>
          <c:val>
            <c:numRef>
              <c:f>Sheet1!$O$2:$O$10</c:f>
              <c:numCache>
                <c:formatCode>0.00</c:formatCode>
                <c:ptCount val="9"/>
                <c:pt idx="0">
                  <c:v>15.5</c:v>
                </c:pt>
                <c:pt idx="1">
                  <c:v>1.9085714285714286</c:v>
                </c:pt>
                <c:pt idx="2">
                  <c:v>3.4127659574468088</c:v>
                </c:pt>
                <c:pt idx="3">
                  <c:v>17.563636363636363</c:v>
                </c:pt>
                <c:pt idx="4">
                  <c:v>19.029166666666669</c:v>
                </c:pt>
                <c:pt idx="5">
                  <c:v>52.827083333333334</c:v>
                </c:pt>
                <c:pt idx="6">
                  <c:v>11.526315789473683</c:v>
                </c:pt>
                <c:pt idx="7">
                  <c:v>15.42093023255814</c:v>
                </c:pt>
                <c:pt idx="8">
                  <c:v>14.355555555555556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Sheet1!$O$11:$O$19</c:f>
              <c:numCache>
                <c:formatCode>0.00</c:formatCode>
                <c:ptCount val="9"/>
                <c:pt idx="0">
                  <c:v>2.2510204081632654</c:v>
                </c:pt>
                <c:pt idx="1">
                  <c:v>4.7857142857142856</c:v>
                </c:pt>
                <c:pt idx="2">
                  <c:v>1.5371428571428574</c:v>
                </c:pt>
                <c:pt idx="4">
                  <c:v>0.11029411764705881</c:v>
                </c:pt>
                <c:pt idx="5">
                  <c:v>3.2833333333333332</c:v>
                </c:pt>
                <c:pt idx="7">
                  <c:v>6.5388888888888888</c:v>
                </c:pt>
                <c:pt idx="8">
                  <c:v>4.4714285714285715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Sheet1!$O$20:$O$28</c:f>
              <c:numCache>
                <c:formatCode>0.00</c:formatCode>
                <c:ptCount val="9"/>
                <c:pt idx="0">
                  <c:v>7.6589743589743584</c:v>
                </c:pt>
                <c:pt idx="1">
                  <c:v>0.34545454545454546</c:v>
                </c:pt>
                <c:pt idx="2">
                  <c:v>0</c:v>
                </c:pt>
                <c:pt idx="3">
                  <c:v>7.362068965517242</c:v>
                </c:pt>
                <c:pt idx="4">
                  <c:v>0.39318181818181819</c:v>
                </c:pt>
                <c:pt idx="5">
                  <c:v>55.852941176470587</c:v>
                </c:pt>
                <c:pt idx="8">
                  <c:v>4.1193548387096772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Sheet1!$O$29:$O$37</c:f>
              <c:numCache>
                <c:formatCode>General</c:formatCode>
                <c:ptCount val="9"/>
                <c:pt idx="0">
                  <c:v>70.55</c:v>
                </c:pt>
                <c:pt idx="1">
                  <c:v>1.0952380952380951</c:v>
                </c:pt>
                <c:pt idx="4">
                  <c:v>0</c:v>
                </c:pt>
                <c:pt idx="5">
                  <c:v>5.7543209876543209</c:v>
                </c:pt>
                <c:pt idx="6">
                  <c:v>11.223529411764705</c:v>
                </c:pt>
                <c:pt idx="8">
                  <c:v>1.030344827586207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124400"/>
        <c:axId val="86248840"/>
      </c:barChart>
      <c:catAx>
        <c:axId val="31112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Sites</a:t>
                </a:r>
                <a:endParaRPr lang="en-US" sz="1000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86248840"/>
        <c:crosses val="autoZero"/>
        <c:auto val="1"/>
        <c:lblAlgn val="ctr"/>
        <c:lblOffset val="100"/>
        <c:noMultiLvlLbl val="0"/>
      </c:catAx>
      <c:valAx>
        <c:axId val="86248840"/>
        <c:scaling>
          <c:orientation val="minMax"/>
          <c:max val="3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MPN</a:t>
                </a:r>
                <a:r>
                  <a:rPr lang="en-US" baseline="0"/>
                  <a:t> (Log</a:t>
                </a:r>
                <a:r>
                  <a:rPr lang="en-US" baseline="-25000"/>
                  <a:t>10</a:t>
                </a:r>
                <a:r>
                  <a:rPr lang="en-US" baseline="0"/>
                  <a:t>/dry g)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11244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0290901137373"/>
          <c:y val="1.8632940004312515E-3"/>
          <c:w val="0.12419313210848663"/>
          <c:h val="0.258558189609677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91895615112274"/>
          <c:y val="4.0853448300839382E-2"/>
          <c:w val="0.73360997380545523"/>
          <c:h val="0.86696509542476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Sheet1!$F$53:$I$53</c:f>
                <c:numCache>
                  <c:formatCode>General</c:formatCode>
                  <c:ptCount val="4"/>
                  <c:pt idx="0">
                    <c:v>1.2132266930207987</c:v>
                  </c:pt>
                  <c:pt idx="1">
                    <c:v>4.7107749999999999</c:v>
                  </c:pt>
                  <c:pt idx="2">
                    <c:v>1.5767</c:v>
                  </c:pt>
                  <c:pt idx="3">
                    <c:v>2.6749499999999999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Sheet1!$C$40:$F$40</c:f>
              <c:strCache>
                <c:ptCount val="1"/>
                <c:pt idx="0">
                  <c:v> Fecal coliform</c:v>
                </c:pt>
              </c:strCache>
            </c:strRef>
          </c:cat>
          <c:val>
            <c:numRef>
              <c:f>Sheet1!$C$50:$F$50</c:f>
              <c:numCache>
                <c:formatCode>0.00</c:formatCode>
                <c:ptCount val="1"/>
                <c:pt idx="0">
                  <c:v>4.0384280400692578</c:v>
                </c:pt>
              </c:numCache>
            </c:numRef>
          </c:val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Sheet1!$C$40:$F$40</c:f>
              <c:strCache>
                <c:ptCount val="1"/>
                <c:pt idx="0">
                  <c:v> Fecal coliform</c:v>
                </c:pt>
              </c:strCache>
            </c:strRef>
          </c:cat>
          <c:val>
            <c:numRef>
              <c:f>Sheet1!$C$51:$F$51</c:f>
              <c:numCache>
                <c:formatCode>0.00</c:formatCode>
                <c:ptCount val="1"/>
                <c:pt idx="0">
                  <c:v>0.6724430144402449</c:v>
                </c:pt>
              </c:numCache>
            </c:numRef>
          </c:val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Sheet1!$F$54:$I$54</c:f>
                <c:numCache>
                  <c:formatCode>General</c:formatCode>
                  <c:ptCount val="4"/>
                  <c:pt idx="0">
                    <c:v>0.68396103637798333</c:v>
                  </c:pt>
                  <c:pt idx="1">
                    <c:v>1.1523750000000001</c:v>
                  </c:pt>
                  <c:pt idx="2">
                    <c:v>1.693975</c:v>
                  </c:pt>
                  <c:pt idx="3">
                    <c:v>0.70734999999999992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Sheet1!$C$40:$F$40</c:f>
              <c:strCache>
                <c:ptCount val="1"/>
                <c:pt idx="0">
                  <c:v> Fecal coliform</c:v>
                </c:pt>
              </c:strCache>
            </c:strRef>
          </c:cat>
          <c:val>
            <c:numRef>
              <c:f>Sheet1!$C$52:$F$52</c:f>
              <c:numCache>
                <c:formatCode>0.00</c:formatCode>
                <c:ptCount val="1"/>
                <c:pt idx="0">
                  <c:v>0.71200040333612069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100"/>
        <c:axId val="86249624"/>
        <c:axId val="86250016"/>
      </c:barChart>
      <c:catAx>
        <c:axId val="8624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250016"/>
        <c:crosses val="autoZero"/>
        <c:auto val="1"/>
        <c:lblAlgn val="ctr"/>
        <c:lblOffset val="100"/>
        <c:noMultiLvlLbl val="0"/>
      </c:catAx>
      <c:valAx>
        <c:axId val="86250016"/>
        <c:scaling>
          <c:orientation val="minMax"/>
          <c:max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Log</a:t>
                </a:r>
                <a:r>
                  <a:rPr lang="en-US" sz="1400" baseline="-25000">
                    <a:latin typeface="Arial" pitchFamily="34" charset="0"/>
                    <a:cs typeface="Arial" pitchFamily="34" charset="0"/>
                  </a:rPr>
                  <a:t>10</a:t>
                </a:r>
                <a:r>
                  <a:rPr lang="en-US" sz="1400">
                    <a:latin typeface="Arial" pitchFamily="34" charset="0"/>
                    <a:cs typeface="Arial" pitchFamily="34" charset="0"/>
                  </a:rPr>
                  <a:t>/dry g</a:t>
                </a:r>
              </a:p>
            </c:rich>
          </c:tx>
          <c:layout>
            <c:manualLayout>
              <c:xMode val="edge"/>
              <c:yMode val="edge"/>
              <c:x val="3.6415600876785192E-2"/>
              <c:y val="0.312164303864218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249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6812968377738"/>
          <c:y val="4.0853448300839382E-2"/>
          <c:w val="0.87273187031622312"/>
          <c:h val="0.86696509542476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Sheet1!$F$53:$I$53</c:f>
                <c:numCache>
                  <c:formatCode>General</c:formatCode>
                  <c:ptCount val="4"/>
                  <c:pt idx="0">
                    <c:v>1.2132266930207987</c:v>
                  </c:pt>
                  <c:pt idx="1">
                    <c:v>4.7107749999999999</c:v>
                  </c:pt>
                  <c:pt idx="2">
                    <c:v>1.5767</c:v>
                  </c:pt>
                  <c:pt idx="3">
                    <c:v>2.6749499999999999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Sheet1!$G$40:$I$40</c:f>
              <c:strCache>
                <c:ptCount val="3"/>
                <c:pt idx="0">
                  <c:v>Adenovirus</c:v>
                </c:pt>
                <c:pt idx="1">
                  <c:v>Male specific coliphage</c:v>
                </c:pt>
                <c:pt idx="2">
                  <c:v>Somatic coliphage</c:v>
                </c:pt>
              </c:strCache>
            </c:strRef>
          </c:cat>
          <c:val>
            <c:numRef>
              <c:f>Sheet1!$G$50:$I$50</c:f>
              <c:numCache>
                <c:formatCode>0.00</c:formatCode>
                <c:ptCount val="3"/>
                <c:pt idx="0">
                  <c:v>4.7107749999999999</c:v>
                </c:pt>
                <c:pt idx="1">
                  <c:v>1.5767</c:v>
                </c:pt>
                <c:pt idx="2">
                  <c:v>2.6749499999999999</c:v>
                </c:pt>
              </c:numCache>
            </c:numRef>
          </c:val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Sheet1!$G$40:$I$40</c:f>
              <c:strCache>
                <c:ptCount val="3"/>
                <c:pt idx="0">
                  <c:v>Adenovirus</c:v>
                </c:pt>
                <c:pt idx="1">
                  <c:v>Male specific coliphage</c:v>
                </c:pt>
                <c:pt idx="2">
                  <c:v>Somatic coliphage</c:v>
                </c:pt>
              </c:strCache>
            </c:strRef>
          </c:cat>
          <c:val>
            <c:numRef>
              <c:f>Sheet1!$G$51:$I$51</c:f>
              <c:numCache>
                <c:formatCode>0.00</c:formatCode>
                <c:ptCount val="3"/>
                <c:pt idx="0">
                  <c:v>0.92972499999999947</c:v>
                </c:pt>
                <c:pt idx="1">
                  <c:v>0.82565000000000022</c:v>
                </c:pt>
                <c:pt idx="2">
                  <c:v>1.3952</c:v>
                </c:pt>
              </c:numCache>
            </c:numRef>
          </c:val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Sheet1!$F$54:$I$54</c:f>
                <c:numCache>
                  <c:formatCode>General</c:formatCode>
                  <c:ptCount val="4"/>
                  <c:pt idx="0">
                    <c:v>0.68396103637798333</c:v>
                  </c:pt>
                  <c:pt idx="1">
                    <c:v>1.1523750000000001</c:v>
                  </c:pt>
                  <c:pt idx="2">
                    <c:v>1.693975</c:v>
                  </c:pt>
                  <c:pt idx="3">
                    <c:v>0.70734999999999992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Sheet1!$G$40:$I$40</c:f>
              <c:strCache>
                <c:ptCount val="3"/>
                <c:pt idx="0">
                  <c:v>Adenovirus</c:v>
                </c:pt>
                <c:pt idx="1">
                  <c:v>Male specific coliphage</c:v>
                </c:pt>
                <c:pt idx="2">
                  <c:v>Somatic coliphage</c:v>
                </c:pt>
              </c:strCache>
            </c:strRef>
          </c:cat>
          <c:val>
            <c:numRef>
              <c:f>Sheet1!$G$52:$I$52</c:f>
              <c:numCache>
                <c:formatCode>0.00</c:formatCode>
                <c:ptCount val="3"/>
                <c:pt idx="0">
                  <c:v>0.17882500000000068</c:v>
                </c:pt>
                <c:pt idx="1">
                  <c:v>0.60267499999999963</c:v>
                </c:pt>
                <c:pt idx="2">
                  <c:v>0.61180000000000057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6250800"/>
        <c:axId val="86251192"/>
      </c:barChart>
      <c:catAx>
        <c:axId val="862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251192"/>
        <c:crosses val="autoZero"/>
        <c:auto val="1"/>
        <c:lblAlgn val="ctr"/>
        <c:lblOffset val="100"/>
        <c:noMultiLvlLbl val="0"/>
      </c:catAx>
      <c:valAx>
        <c:axId val="86251192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one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250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Sheet1!$O$53</c:f>
                <c:numCache>
                  <c:formatCode>General</c:formatCode>
                  <c:ptCount val="1"/>
                  <c:pt idx="0">
                    <c:v>1.8157142857142858</c:v>
                  </c:pt>
                </c:numCache>
              </c:numRef>
            </c:minus>
          </c:errBars>
          <c:cat>
            <c:strRef>
              <c:f>Sheet1!$O$40</c:f>
              <c:strCache>
                <c:ptCount val="1"/>
                <c:pt idx="0">
                  <c:v>Adj. Giardia</c:v>
                </c:pt>
              </c:strCache>
            </c:strRef>
          </c:cat>
          <c:val>
            <c:numRef>
              <c:f>Sheet1!$O$50</c:f>
              <c:numCache>
                <c:formatCode>0.00</c:formatCode>
                <c:ptCount val="1"/>
                <c:pt idx="0">
                  <c:v>1.8157142857142858</c:v>
                </c:pt>
              </c:numCache>
            </c:numRef>
          </c:val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Sheet1!$O$40</c:f>
              <c:strCache>
                <c:ptCount val="1"/>
                <c:pt idx="0">
                  <c:v>Adj. Giardia</c:v>
                </c:pt>
              </c:strCache>
            </c:strRef>
          </c:cat>
          <c:val>
            <c:numRef>
              <c:f>Sheet1!$O$51</c:f>
              <c:numCache>
                <c:formatCode>0.00</c:formatCode>
                <c:ptCount val="1"/>
                <c:pt idx="0">
                  <c:v>3.454303350970017</c:v>
                </c:pt>
              </c:numCache>
            </c:numRef>
          </c:val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prstClr val="white">
                  <a:lumMod val="85000"/>
                </a:prstClr>
              </a:solidFill>
              <a:ln>
                <a:solidFill>
                  <a:prstClr val="black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Sheet1!$O$54</c:f>
                <c:numCache>
                  <c:formatCode>General</c:formatCode>
                  <c:ptCount val="1"/>
                  <c:pt idx="0">
                    <c:v>55.928100775193798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Sheet1!$O$40</c:f>
              <c:strCache>
                <c:ptCount val="1"/>
                <c:pt idx="0">
                  <c:v>Adj. Giardia</c:v>
                </c:pt>
              </c:strCache>
            </c:strRef>
          </c:cat>
          <c:val>
            <c:numRef>
              <c:f>Sheet1!$O$52</c:f>
              <c:numCache>
                <c:formatCode>0.00</c:formatCode>
                <c:ptCount val="1"/>
                <c:pt idx="0">
                  <c:v>9.3518815881219002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251976"/>
        <c:axId val="86252368"/>
      </c:barChart>
      <c:catAx>
        <c:axId val="86251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252368"/>
        <c:crosses val="autoZero"/>
        <c:auto val="1"/>
        <c:lblAlgn val="ctr"/>
        <c:lblOffset val="100"/>
        <c:noMultiLvlLbl val="0"/>
      </c:catAx>
      <c:valAx>
        <c:axId val="862523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2519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371475</xdr:colOff>
      <xdr:row>0</xdr:row>
      <xdr:rowOff>304799</xdr:rowOff>
    </xdr:from>
    <xdr:to>
      <xdr:col>24</xdr:col>
      <xdr:colOff>66675</xdr:colOff>
      <xdr:row>18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447675</xdr:colOff>
      <xdr:row>18</xdr:row>
      <xdr:rowOff>180975</xdr:rowOff>
    </xdr:from>
    <xdr:to>
      <xdr:col>24</xdr:col>
      <xdr:colOff>142875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142875</xdr:colOff>
      <xdr:row>0</xdr:row>
      <xdr:rowOff>304800</xdr:rowOff>
    </xdr:from>
    <xdr:to>
      <xdr:col>31</xdr:col>
      <xdr:colOff>447675</xdr:colOff>
      <xdr:row>18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228600</xdr:colOff>
      <xdr:row>19</xdr:row>
      <xdr:rowOff>38100</xdr:rowOff>
    </xdr:from>
    <xdr:to>
      <xdr:col>31</xdr:col>
      <xdr:colOff>533400</xdr:colOff>
      <xdr:row>39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6163</xdr:colOff>
      <xdr:row>14</xdr:row>
      <xdr:rowOff>179294</xdr:rowOff>
    </xdr:from>
    <xdr:to>
      <xdr:col>49</xdr:col>
      <xdr:colOff>306481</xdr:colOff>
      <xdr:row>34</xdr:row>
      <xdr:rowOff>112619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47625</xdr:colOff>
      <xdr:row>19</xdr:row>
      <xdr:rowOff>66675</xdr:rowOff>
    </xdr:from>
    <xdr:to>
      <xdr:col>39</xdr:col>
      <xdr:colOff>352425</xdr:colOff>
      <xdr:row>40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179296</xdr:colOff>
      <xdr:row>40</xdr:row>
      <xdr:rowOff>56031</xdr:rowOff>
    </xdr:from>
    <xdr:to>
      <xdr:col>23</xdr:col>
      <xdr:colOff>56031</xdr:colOff>
      <xdr:row>58</xdr:row>
      <xdr:rowOff>78441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246529</xdr:colOff>
      <xdr:row>40</xdr:row>
      <xdr:rowOff>33617</xdr:rowOff>
    </xdr:from>
    <xdr:to>
      <xdr:col>33</xdr:col>
      <xdr:colOff>560294</xdr:colOff>
      <xdr:row>58</xdr:row>
      <xdr:rowOff>56027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0</xdr:colOff>
      <xdr:row>41</xdr:row>
      <xdr:rowOff>0</xdr:rowOff>
    </xdr:from>
    <xdr:to>
      <xdr:col>52</xdr:col>
      <xdr:colOff>336176</xdr:colOff>
      <xdr:row>55</xdr:row>
      <xdr:rowOff>78441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123265</xdr:colOff>
      <xdr:row>59</xdr:row>
      <xdr:rowOff>0</xdr:rowOff>
    </xdr:from>
    <xdr:to>
      <xdr:col>51</xdr:col>
      <xdr:colOff>459442</xdr:colOff>
      <xdr:row>71</xdr:row>
      <xdr:rowOff>56029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22411</xdr:colOff>
      <xdr:row>57</xdr:row>
      <xdr:rowOff>100853</xdr:rowOff>
    </xdr:from>
    <xdr:to>
      <xdr:col>43</xdr:col>
      <xdr:colOff>358588</xdr:colOff>
      <xdr:row>71</xdr:row>
      <xdr:rowOff>179294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0</xdr:colOff>
      <xdr:row>42</xdr:row>
      <xdr:rowOff>0</xdr:rowOff>
    </xdr:from>
    <xdr:to>
      <xdr:col>43</xdr:col>
      <xdr:colOff>336177</xdr:colOff>
      <xdr:row>56</xdr:row>
      <xdr:rowOff>78441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235325</xdr:colOff>
      <xdr:row>71</xdr:row>
      <xdr:rowOff>100853</xdr:rowOff>
    </xdr:from>
    <xdr:to>
      <xdr:col>51</xdr:col>
      <xdr:colOff>571502</xdr:colOff>
      <xdr:row>85</xdr:row>
      <xdr:rowOff>179294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392205</xdr:colOff>
      <xdr:row>1</xdr:row>
      <xdr:rowOff>179293</xdr:rowOff>
    </xdr:from>
    <xdr:to>
      <xdr:col>49</xdr:col>
      <xdr:colOff>235324</xdr:colOff>
      <xdr:row>21</xdr:row>
      <xdr:rowOff>112618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0.76479</cdr:x>
      <cdr:y>0.00325</cdr:y>
    </cdr:from>
    <cdr:to>
      <cdr:x>0.99255</cdr:x>
      <cdr:y>0.10393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93441" y="11206"/>
          <a:ext cx="1725318" cy="34750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32" zoomScale="85" zoomScaleNormal="85" workbookViewId="0">
      <selection activeCell="A58" sqref="A58"/>
    </sheetView>
  </sheetViews>
  <sheetFormatPr defaultRowHeight="14.4" x14ac:dyDescent="0.3"/>
  <cols>
    <col min="2" max="2" width="10.6640625" bestFit="1" customWidth="1"/>
    <col min="3" max="3" width="8.33203125" hidden="1" customWidth="1"/>
    <col min="4" max="4" width="12.88671875" style="1" hidden="1" customWidth="1"/>
    <col min="5" max="5" width="14" style="1" hidden="1" customWidth="1"/>
    <col min="6" max="6" width="17.33203125" bestFit="1" customWidth="1"/>
    <col min="7" max="7" width="12.5546875" customWidth="1"/>
    <col min="8" max="8" width="15.5546875" customWidth="1"/>
    <col min="9" max="9" width="11.109375" customWidth="1"/>
    <col min="10" max="10" width="16.44140625" customWidth="1"/>
    <col min="11" max="11" width="16.33203125" hidden="1" customWidth="1"/>
    <col min="12" max="12" width="16.88671875" customWidth="1"/>
    <col min="13" max="13" width="11.109375" style="40" customWidth="1"/>
    <col min="14" max="14" width="10.6640625" hidden="1" customWidth="1"/>
    <col min="15" max="15" width="11.6640625" customWidth="1"/>
    <col min="16" max="16" width="17.5546875" customWidth="1"/>
    <col min="17" max="17" width="3.5546875" customWidth="1"/>
  </cols>
  <sheetData>
    <row r="1" spans="1:16" ht="57.6" x14ac:dyDescent="0.3">
      <c r="A1" s="17" t="s">
        <v>8</v>
      </c>
      <c r="B1" s="18" t="s">
        <v>0</v>
      </c>
      <c r="C1" s="18" t="s">
        <v>1</v>
      </c>
      <c r="D1" s="19" t="s">
        <v>3</v>
      </c>
      <c r="E1" s="19" t="s">
        <v>2</v>
      </c>
      <c r="F1" s="20" t="s">
        <v>5</v>
      </c>
      <c r="G1" s="20" t="s">
        <v>4</v>
      </c>
      <c r="H1" s="20" t="s">
        <v>18</v>
      </c>
      <c r="I1" s="20" t="s">
        <v>19</v>
      </c>
      <c r="J1" s="20" t="s">
        <v>21</v>
      </c>
      <c r="K1" s="20" t="s">
        <v>6</v>
      </c>
      <c r="L1" s="20" t="s">
        <v>20</v>
      </c>
      <c r="M1" s="37" t="s">
        <v>22</v>
      </c>
      <c r="N1" s="20" t="s">
        <v>7</v>
      </c>
      <c r="O1" s="20" t="s">
        <v>26</v>
      </c>
    </row>
    <row r="2" spans="1:16" x14ac:dyDescent="0.3">
      <c r="A2" t="s">
        <v>9</v>
      </c>
      <c r="B2" s="6">
        <v>41198</v>
      </c>
      <c r="C2" s="7">
        <v>14.97</v>
      </c>
      <c r="D2" s="8">
        <v>1055.54</v>
      </c>
      <c r="E2" s="8">
        <f>D2/(C2/100)</f>
        <v>7051.0354041416167</v>
      </c>
      <c r="F2" s="9">
        <f>LOG(E2)</f>
        <v>3.8482528953301043</v>
      </c>
      <c r="G2" s="10">
        <v>5.62</v>
      </c>
      <c r="H2" s="9">
        <v>3.4780000000000002</v>
      </c>
      <c r="I2" s="9">
        <v>4.6791</v>
      </c>
      <c r="J2" s="11">
        <v>0.17</v>
      </c>
      <c r="K2" s="9">
        <v>0</v>
      </c>
      <c r="L2" s="14">
        <f>K2/J2</f>
        <v>0</v>
      </c>
      <c r="M2" s="38">
        <v>0.26</v>
      </c>
      <c r="N2" s="9">
        <v>4030</v>
      </c>
      <c r="O2" s="14">
        <f t="shared" ref="O2:O11" si="0">(N2/M2)/1000</f>
        <v>15.5</v>
      </c>
    </row>
    <row r="3" spans="1:16" x14ac:dyDescent="0.3">
      <c r="A3" t="s">
        <v>10</v>
      </c>
      <c r="B3" s="6">
        <v>41198</v>
      </c>
      <c r="C3" s="7">
        <v>14.81</v>
      </c>
      <c r="D3" s="8">
        <v>31391.19</v>
      </c>
      <c r="E3" s="8">
        <f>D3/(C3/100)</f>
        <v>211959.41931127614</v>
      </c>
      <c r="F3" s="9">
        <f t="shared" ref="F3:F37" si="1">LOG(E3)</f>
        <v>5.3262527210411319</v>
      </c>
      <c r="G3" s="10">
        <v>5.7813999999999997</v>
      </c>
      <c r="H3" s="9">
        <v>2.8294000000000001</v>
      </c>
      <c r="I3" s="9">
        <v>4.2526999999999999</v>
      </c>
      <c r="J3" s="11">
        <v>0.92</v>
      </c>
      <c r="K3" s="9">
        <v>0</v>
      </c>
      <c r="L3" s="14">
        <f t="shared" ref="L3:L19" si="2">K3/J3</f>
        <v>0</v>
      </c>
      <c r="M3" s="38">
        <v>0.35</v>
      </c>
      <c r="N3" s="9">
        <v>668</v>
      </c>
      <c r="O3" s="14">
        <f t="shared" si="0"/>
        <v>1.9085714285714286</v>
      </c>
    </row>
    <row r="4" spans="1:16" x14ac:dyDescent="0.3">
      <c r="A4" t="s">
        <v>11</v>
      </c>
      <c r="B4" s="6">
        <v>41198</v>
      </c>
      <c r="C4" s="7">
        <v>13.3</v>
      </c>
      <c r="D4" s="8">
        <v>792.42</v>
      </c>
      <c r="E4" s="8">
        <f t="shared" ref="E4:E37" si="3">D4/(C4/100)</f>
        <v>5958.0451127819542</v>
      </c>
      <c r="F4" s="9">
        <f t="shared" si="1"/>
        <v>3.775103787257355</v>
      </c>
      <c r="G4" s="10">
        <v>6.1430999999999996</v>
      </c>
      <c r="H4" s="9">
        <v>1.5750999999999999</v>
      </c>
      <c r="I4" s="9">
        <v>2.9552999999999998</v>
      </c>
      <c r="J4" s="11">
        <v>0.47</v>
      </c>
      <c r="K4" s="9">
        <v>0</v>
      </c>
      <c r="L4" s="14">
        <f t="shared" si="2"/>
        <v>0</v>
      </c>
      <c r="M4" s="38">
        <v>0.47</v>
      </c>
      <c r="N4" s="9">
        <v>1604</v>
      </c>
      <c r="O4" s="14">
        <f t="shared" si="0"/>
        <v>3.4127659574468088</v>
      </c>
    </row>
    <row r="5" spans="1:16" x14ac:dyDescent="0.3">
      <c r="A5" t="s">
        <v>12</v>
      </c>
      <c r="B5" s="6">
        <v>41205</v>
      </c>
      <c r="C5" s="7">
        <v>16.739999999999998</v>
      </c>
      <c r="D5" s="8">
        <v>2160.96</v>
      </c>
      <c r="E5" s="8">
        <f t="shared" si="3"/>
        <v>12908.960573476703</v>
      </c>
      <c r="F5" s="9">
        <f t="shared" si="1"/>
        <v>4.1108912743828476</v>
      </c>
      <c r="G5" s="10">
        <v>6.4257999999999997</v>
      </c>
      <c r="H5" s="9">
        <v>3.3782999999999999</v>
      </c>
      <c r="I5" s="9">
        <v>4.8935000000000004</v>
      </c>
      <c r="J5" s="11">
        <v>0.23</v>
      </c>
      <c r="K5" s="9">
        <v>159</v>
      </c>
      <c r="L5" s="14">
        <f t="shared" si="2"/>
        <v>691.30434782608688</v>
      </c>
      <c r="M5" s="38">
        <v>0.11</v>
      </c>
      <c r="N5" s="9">
        <v>1932</v>
      </c>
      <c r="O5" s="14">
        <f t="shared" si="0"/>
        <v>17.563636363636363</v>
      </c>
    </row>
    <row r="6" spans="1:16" x14ac:dyDescent="0.3">
      <c r="A6" t="s">
        <v>13</v>
      </c>
      <c r="B6" s="6">
        <v>41205</v>
      </c>
      <c r="C6" s="7">
        <v>2.36</v>
      </c>
      <c r="D6" s="8">
        <v>0</v>
      </c>
      <c r="E6" s="8">
        <f t="shared" si="3"/>
        <v>0</v>
      </c>
      <c r="F6" s="9"/>
      <c r="G6" s="10">
        <v>3.0699000000000001</v>
      </c>
      <c r="H6" s="9">
        <v>0</v>
      </c>
      <c r="I6" s="9">
        <v>0</v>
      </c>
      <c r="J6" s="11">
        <v>0.53</v>
      </c>
      <c r="K6" s="31">
        <v>0</v>
      </c>
      <c r="L6" s="14">
        <f t="shared" si="2"/>
        <v>0</v>
      </c>
      <c r="M6" s="38">
        <v>0.72</v>
      </c>
      <c r="N6" s="31">
        <v>13701</v>
      </c>
      <c r="O6" s="14">
        <f t="shared" si="0"/>
        <v>19.029166666666669</v>
      </c>
    </row>
    <row r="7" spans="1:16" x14ac:dyDescent="0.3">
      <c r="A7" s="24" t="s">
        <v>14</v>
      </c>
      <c r="B7" s="25">
        <v>41205</v>
      </c>
      <c r="C7" s="26">
        <v>3.97</v>
      </c>
      <c r="D7" s="27">
        <v>493.24</v>
      </c>
      <c r="E7" s="27">
        <f t="shared" si="3"/>
        <v>12424.181360201512</v>
      </c>
      <c r="F7" s="24">
        <f t="shared" si="1"/>
        <v>4.0942677823180453</v>
      </c>
      <c r="G7" s="28">
        <v>4.7107000000000001</v>
      </c>
      <c r="H7" s="24">
        <v>2.8782999999999999</v>
      </c>
      <c r="I7" s="24">
        <v>4.2933000000000003</v>
      </c>
      <c r="J7" s="29">
        <v>0.27</v>
      </c>
      <c r="K7" s="32">
        <v>504</v>
      </c>
      <c r="L7" s="30">
        <f t="shared" si="2"/>
        <v>1866.6666666666665</v>
      </c>
      <c r="M7" s="39">
        <v>0.48</v>
      </c>
      <c r="N7" s="32">
        <v>25357</v>
      </c>
      <c r="O7" s="30">
        <f t="shared" si="0"/>
        <v>52.827083333333334</v>
      </c>
      <c r="P7" s="24" t="s">
        <v>29</v>
      </c>
    </row>
    <row r="8" spans="1:16" x14ac:dyDescent="0.3">
      <c r="A8" t="s">
        <v>15</v>
      </c>
      <c r="B8" s="6">
        <v>41205</v>
      </c>
      <c r="C8" s="7">
        <v>24.96</v>
      </c>
      <c r="D8" s="8">
        <v>2397.91</v>
      </c>
      <c r="E8" s="8">
        <f t="shared" si="3"/>
        <v>9607.0112179487169</v>
      </c>
      <c r="F8" s="9">
        <f t="shared" si="1"/>
        <v>3.9825882978204699</v>
      </c>
      <c r="G8" s="10">
        <v>5.7826000000000004</v>
      </c>
      <c r="H8" s="9">
        <v>0</v>
      </c>
      <c r="I8" s="9">
        <v>2.2559999999999998</v>
      </c>
      <c r="J8" s="11">
        <v>0.25</v>
      </c>
      <c r="K8" s="31">
        <v>0</v>
      </c>
      <c r="L8" s="14">
        <f t="shared" si="2"/>
        <v>0</v>
      </c>
      <c r="M8" s="38">
        <v>0.19</v>
      </c>
      <c r="N8" s="31">
        <v>2190</v>
      </c>
      <c r="O8" s="14">
        <f t="shared" si="0"/>
        <v>11.526315789473683</v>
      </c>
    </row>
    <row r="9" spans="1:16" x14ac:dyDescent="0.3">
      <c r="A9" t="s">
        <v>16</v>
      </c>
      <c r="B9" s="6">
        <v>41205</v>
      </c>
      <c r="C9" s="7">
        <v>18.75</v>
      </c>
      <c r="D9" s="8">
        <v>239791.49</v>
      </c>
      <c r="E9" s="8">
        <f t="shared" si="3"/>
        <v>1278887.9466666665</v>
      </c>
      <c r="F9" s="9">
        <f t="shared" si="1"/>
        <v>6.1068324942236067</v>
      </c>
      <c r="G9" s="10">
        <v>6.6493000000000002</v>
      </c>
      <c r="H9" s="9">
        <v>3.5051000000000001</v>
      </c>
      <c r="I9" s="9">
        <v>3.8239000000000001</v>
      </c>
      <c r="J9" s="11">
        <v>0.3</v>
      </c>
      <c r="K9" s="31">
        <v>18</v>
      </c>
      <c r="L9" s="14">
        <f t="shared" si="2"/>
        <v>60</v>
      </c>
      <c r="M9" s="38">
        <v>0.43</v>
      </c>
      <c r="N9" s="31">
        <v>6631</v>
      </c>
      <c r="O9" s="14">
        <f t="shared" si="0"/>
        <v>15.42093023255814</v>
      </c>
    </row>
    <row r="10" spans="1:16" x14ac:dyDescent="0.3">
      <c r="A10" t="s">
        <v>17</v>
      </c>
      <c r="B10" s="6">
        <v>41227</v>
      </c>
      <c r="C10" s="7">
        <v>19.52</v>
      </c>
      <c r="D10" s="8">
        <v>129932.99</v>
      </c>
      <c r="E10" s="8">
        <f t="shared" si="3"/>
        <v>665640.31762295088</v>
      </c>
      <c r="F10" s="9">
        <f t="shared" si="1"/>
        <v>5.8232396191583904</v>
      </c>
      <c r="G10" s="10">
        <v>5.7367999999999997</v>
      </c>
      <c r="H10" s="9">
        <v>4.0106000000000002</v>
      </c>
      <c r="I10" s="9">
        <v>5.0213000000000001</v>
      </c>
      <c r="J10" s="11">
        <v>0.3</v>
      </c>
      <c r="K10" s="31">
        <v>0</v>
      </c>
      <c r="L10" s="14">
        <f t="shared" si="2"/>
        <v>0</v>
      </c>
      <c r="M10" s="38">
        <v>0.09</v>
      </c>
      <c r="N10" s="31">
        <v>1292</v>
      </c>
      <c r="O10" s="14">
        <f t="shared" si="0"/>
        <v>14.355555555555556</v>
      </c>
    </row>
    <row r="11" spans="1:16" x14ac:dyDescent="0.3">
      <c r="A11" t="s">
        <v>9</v>
      </c>
      <c r="B11" s="2">
        <v>41304</v>
      </c>
      <c r="C11" s="3">
        <v>16.32</v>
      </c>
      <c r="D11" s="4">
        <v>10864.42</v>
      </c>
      <c r="E11" s="4">
        <f t="shared" si="3"/>
        <v>66571.200980392154</v>
      </c>
      <c r="F11">
        <f t="shared" si="1"/>
        <v>4.823286391929174</v>
      </c>
      <c r="G11" s="5">
        <v>5.4625000000000004</v>
      </c>
      <c r="H11">
        <v>2.9485999999999999</v>
      </c>
      <c r="I11" s="52">
        <v>5.3893000000000004</v>
      </c>
      <c r="J11" s="12">
        <v>0.41</v>
      </c>
      <c r="K11" s="33">
        <v>0</v>
      </c>
      <c r="L11" s="21">
        <f t="shared" si="2"/>
        <v>0</v>
      </c>
      <c r="M11" s="40">
        <v>0.49</v>
      </c>
      <c r="N11" s="33">
        <v>1103</v>
      </c>
      <c r="O11" s="21">
        <f t="shared" si="0"/>
        <v>2.2510204081632654</v>
      </c>
    </row>
    <row r="12" spans="1:16" x14ac:dyDescent="0.3">
      <c r="A12" t="s">
        <v>10</v>
      </c>
      <c r="B12" s="2">
        <v>41304</v>
      </c>
      <c r="C12" s="3">
        <v>13.69</v>
      </c>
      <c r="D12" s="4">
        <v>31743.73</v>
      </c>
      <c r="E12" s="4">
        <f t="shared" si="3"/>
        <v>231875.31044558072</v>
      </c>
      <c r="F12">
        <f t="shared" si="1"/>
        <v>5.3652545084134067</v>
      </c>
      <c r="G12" s="5">
        <v>6.1935000000000002</v>
      </c>
      <c r="H12">
        <v>1.8635999999999999</v>
      </c>
      <c r="I12" s="52">
        <v>4.6233000000000004</v>
      </c>
      <c r="J12" s="12">
        <v>0.25</v>
      </c>
      <c r="K12" s="33">
        <v>0</v>
      </c>
      <c r="L12" s="21">
        <f t="shared" si="2"/>
        <v>0</v>
      </c>
      <c r="M12" s="40">
        <v>7.0000000000000007E-2</v>
      </c>
      <c r="N12" s="33">
        <v>335</v>
      </c>
      <c r="O12" s="21">
        <f t="shared" ref="O12:O19" si="4">(N12/M12)/1000</f>
        <v>4.7857142857142856</v>
      </c>
    </row>
    <row r="13" spans="1:16" x14ac:dyDescent="0.3">
      <c r="A13" t="s">
        <v>11</v>
      </c>
      <c r="B13" s="2">
        <v>41318</v>
      </c>
      <c r="C13" s="3">
        <v>12.67</v>
      </c>
      <c r="D13" s="4">
        <v>1848.62</v>
      </c>
      <c r="E13" s="4">
        <f t="shared" si="3"/>
        <v>14590.528808208364</v>
      </c>
      <c r="F13">
        <f t="shared" si="1"/>
        <v>4.1640710324229264</v>
      </c>
      <c r="G13" s="5">
        <v>5.7416999999999998</v>
      </c>
      <c r="H13">
        <v>2.0733000000000001</v>
      </c>
      <c r="I13" s="52">
        <v>3.1524999999999999</v>
      </c>
      <c r="J13" s="12">
        <v>0.5</v>
      </c>
      <c r="K13" s="33">
        <v>0</v>
      </c>
      <c r="L13" s="21">
        <f t="shared" si="2"/>
        <v>0</v>
      </c>
      <c r="M13" s="40">
        <v>0.35</v>
      </c>
      <c r="N13" s="33">
        <v>538</v>
      </c>
      <c r="O13" s="21">
        <f t="shared" si="4"/>
        <v>1.5371428571428574</v>
      </c>
    </row>
    <row r="14" spans="1:16" s="13" customFormat="1" x14ac:dyDescent="0.3">
      <c r="A14" s="24" t="s">
        <v>12</v>
      </c>
      <c r="B14" s="25">
        <v>41302</v>
      </c>
      <c r="C14" s="26">
        <v>2.04</v>
      </c>
      <c r="D14" s="27">
        <v>493.24</v>
      </c>
      <c r="E14" s="27">
        <f t="shared" si="3"/>
        <v>24178.431372549017</v>
      </c>
      <c r="F14" s="24">
        <f t="shared" si="1"/>
        <v>4.3834281216552622</v>
      </c>
      <c r="G14" s="28">
        <v>0</v>
      </c>
      <c r="H14" s="24">
        <v>0</v>
      </c>
      <c r="I14" s="53">
        <v>1.9208000000000001</v>
      </c>
      <c r="J14" s="29">
        <v>0</v>
      </c>
      <c r="K14" s="32">
        <v>0</v>
      </c>
      <c r="L14" s="30"/>
      <c r="M14" s="36">
        <v>0</v>
      </c>
      <c r="N14" s="32">
        <v>882</v>
      </c>
      <c r="O14" s="30"/>
      <c r="P14" s="24" t="s">
        <v>30</v>
      </c>
    </row>
    <row r="15" spans="1:16" x14ac:dyDescent="0.3">
      <c r="A15" t="s">
        <v>13</v>
      </c>
      <c r="B15" s="2">
        <v>41302</v>
      </c>
      <c r="C15" s="3">
        <v>1.17</v>
      </c>
      <c r="D15" s="4">
        <v>0</v>
      </c>
      <c r="E15" s="4">
        <f t="shared" si="3"/>
        <v>0</v>
      </c>
      <c r="G15" s="5">
        <v>3.6496</v>
      </c>
      <c r="H15">
        <v>0</v>
      </c>
      <c r="I15" s="52">
        <v>0</v>
      </c>
      <c r="J15" s="12">
        <v>0.53</v>
      </c>
      <c r="K15" s="33">
        <v>0</v>
      </c>
      <c r="L15" s="21">
        <f t="shared" si="2"/>
        <v>0</v>
      </c>
      <c r="M15" s="40">
        <v>0.68</v>
      </c>
      <c r="N15" s="33">
        <v>75</v>
      </c>
      <c r="O15" s="21">
        <f t="shared" si="4"/>
        <v>0.11029411764705881</v>
      </c>
    </row>
    <row r="16" spans="1:16" x14ac:dyDescent="0.3">
      <c r="A16" t="s">
        <v>14</v>
      </c>
      <c r="B16" s="2">
        <v>41302</v>
      </c>
      <c r="C16" s="3">
        <v>14.41</v>
      </c>
      <c r="D16" s="4">
        <v>5422.42</v>
      </c>
      <c r="E16" s="4">
        <f t="shared" si="3"/>
        <v>37629.562803608605</v>
      </c>
      <c r="F16">
        <f t="shared" si="1"/>
        <v>4.5755291725297154</v>
      </c>
      <c r="G16" s="5">
        <v>4.2887000000000004</v>
      </c>
      <c r="H16">
        <v>2.5402999999999998</v>
      </c>
      <c r="I16" s="52">
        <v>4.0026999999999999</v>
      </c>
      <c r="J16" s="12">
        <v>0.49</v>
      </c>
      <c r="K16" s="33">
        <v>31</v>
      </c>
      <c r="L16" s="21">
        <f t="shared" si="2"/>
        <v>63.265306122448983</v>
      </c>
      <c r="M16" s="40">
        <v>0.66</v>
      </c>
      <c r="N16" s="33">
        <v>2167</v>
      </c>
      <c r="O16" s="21">
        <f t="shared" si="4"/>
        <v>3.2833333333333332</v>
      </c>
    </row>
    <row r="17" spans="1:20" x14ac:dyDescent="0.3">
      <c r="A17" t="s">
        <v>15</v>
      </c>
      <c r="B17" s="2">
        <v>41302</v>
      </c>
      <c r="C17" s="3">
        <v>26.21</v>
      </c>
      <c r="D17" s="4">
        <v>79242</v>
      </c>
      <c r="E17" s="4">
        <f t="shared" si="3"/>
        <v>302334.98664631823</v>
      </c>
      <c r="F17">
        <f t="shared" si="1"/>
        <v>5.4804884072778401</v>
      </c>
      <c r="G17" s="5">
        <v>6.9717000000000002</v>
      </c>
      <c r="H17">
        <v>1.5814999999999999</v>
      </c>
      <c r="I17" s="52">
        <v>2.5815000000000001</v>
      </c>
      <c r="J17" s="12">
        <v>0.55000000000000004</v>
      </c>
      <c r="K17" s="33">
        <v>19</v>
      </c>
      <c r="L17" s="21">
        <f t="shared" si="2"/>
        <v>34.54545454545454</v>
      </c>
      <c r="M17" s="40" t="s">
        <v>25</v>
      </c>
      <c r="N17" s="33"/>
      <c r="O17" s="21"/>
    </row>
    <row r="18" spans="1:20" x14ac:dyDescent="0.3">
      <c r="A18" t="s">
        <v>16</v>
      </c>
      <c r="B18" s="2">
        <v>41302</v>
      </c>
      <c r="C18" s="3">
        <v>18.329999999999998</v>
      </c>
      <c r="D18" s="4">
        <v>32908.11</v>
      </c>
      <c r="E18" s="4">
        <f t="shared" si="3"/>
        <v>179531.42389525368</v>
      </c>
      <c r="F18">
        <f t="shared" si="1"/>
        <v>5.2541404753649381</v>
      </c>
      <c r="G18" s="5">
        <v>6.1037999999999997</v>
      </c>
      <c r="H18">
        <v>1.7367999999999999</v>
      </c>
      <c r="I18" s="52">
        <v>3.2808999999999999</v>
      </c>
      <c r="J18" s="12">
        <v>0.66</v>
      </c>
      <c r="K18" s="33">
        <v>0</v>
      </c>
      <c r="L18" s="21">
        <f t="shared" si="2"/>
        <v>0</v>
      </c>
      <c r="M18" s="40">
        <v>0.54</v>
      </c>
      <c r="N18" s="33">
        <v>3531</v>
      </c>
      <c r="O18" s="21">
        <f t="shared" si="4"/>
        <v>6.5388888888888888</v>
      </c>
    </row>
    <row r="19" spans="1:20" x14ac:dyDescent="0.3">
      <c r="A19" t="s">
        <v>17</v>
      </c>
      <c r="B19" s="2">
        <v>41302</v>
      </c>
      <c r="C19" s="3">
        <v>20.63</v>
      </c>
      <c r="D19" s="4">
        <v>172381.97</v>
      </c>
      <c r="E19" s="4">
        <f t="shared" si="3"/>
        <v>835588.80271449347</v>
      </c>
      <c r="F19">
        <f t="shared" si="1"/>
        <v>5.9219926115956207</v>
      </c>
      <c r="G19" s="5">
        <v>5.4560000000000004</v>
      </c>
      <c r="H19">
        <v>2.6396999999999999</v>
      </c>
      <c r="I19" s="52">
        <v>5.0076999999999998</v>
      </c>
      <c r="J19" s="12">
        <v>0.31</v>
      </c>
      <c r="K19" s="33">
        <v>0</v>
      </c>
      <c r="L19" s="21">
        <f t="shared" si="2"/>
        <v>0</v>
      </c>
      <c r="M19" s="40">
        <v>0.42</v>
      </c>
      <c r="N19" s="33">
        <v>1878</v>
      </c>
      <c r="O19" s="21">
        <f t="shared" si="4"/>
        <v>4.4714285714285715</v>
      </c>
    </row>
    <row r="20" spans="1:20" x14ac:dyDescent="0.3">
      <c r="A20" t="s">
        <v>9</v>
      </c>
      <c r="B20" s="6">
        <v>41381</v>
      </c>
      <c r="C20" s="7">
        <v>15.42</v>
      </c>
      <c r="D20" s="8">
        <v>3476.79</v>
      </c>
      <c r="E20" s="8">
        <f t="shared" si="3"/>
        <v>22547.276264591437</v>
      </c>
      <c r="F20" s="9">
        <f t="shared" si="1"/>
        <v>4.3530940861384479</v>
      </c>
      <c r="G20" s="10">
        <v>4.4943999999999997</v>
      </c>
      <c r="H20" s="9">
        <v>2.988</v>
      </c>
      <c r="I20" s="52">
        <v>5.2743000000000002</v>
      </c>
      <c r="J20" s="11">
        <v>0.36</v>
      </c>
      <c r="K20" s="31">
        <v>19</v>
      </c>
      <c r="L20" s="14">
        <f>K20/J20</f>
        <v>52.777777777777779</v>
      </c>
      <c r="M20" s="38">
        <v>0.39</v>
      </c>
      <c r="N20" s="31">
        <v>2987</v>
      </c>
      <c r="O20" s="14">
        <f>(N20/M20)/1000</f>
        <v>7.6589743589743584</v>
      </c>
    </row>
    <row r="21" spans="1:20" x14ac:dyDescent="0.3">
      <c r="A21" t="s">
        <v>10</v>
      </c>
      <c r="B21" s="6">
        <v>41381</v>
      </c>
      <c r="C21" s="7">
        <v>15.42</v>
      </c>
      <c r="D21" s="8">
        <v>7924.2</v>
      </c>
      <c r="E21" s="8">
        <f t="shared" si="3"/>
        <v>51389.105058365756</v>
      </c>
      <c r="F21" s="9">
        <f t="shared" si="1"/>
        <v>4.7108710545095027</v>
      </c>
      <c r="G21" s="10">
        <v>5.7636000000000003</v>
      </c>
      <c r="H21" s="9">
        <v>2.2890000000000001</v>
      </c>
      <c r="I21" s="52">
        <v>4.2889999999999997</v>
      </c>
      <c r="J21" s="11">
        <v>0.18</v>
      </c>
      <c r="K21" s="31">
        <v>0</v>
      </c>
      <c r="L21" s="14">
        <f>K21/J21</f>
        <v>0</v>
      </c>
      <c r="M21" s="38">
        <v>0.11</v>
      </c>
      <c r="N21" s="31">
        <v>38</v>
      </c>
      <c r="O21" s="14">
        <f>(N21/M21)/1000</f>
        <v>0.34545454545454546</v>
      </c>
    </row>
    <row r="22" spans="1:20" x14ac:dyDescent="0.3">
      <c r="A22" s="24" t="s">
        <v>11</v>
      </c>
      <c r="B22" s="26" t="s">
        <v>23</v>
      </c>
      <c r="C22" s="26" t="s">
        <v>23</v>
      </c>
      <c r="D22" s="27" t="s">
        <v>23</v>
      </c>
      <c r="E22" s="27" t="s">
        <v>23</v>
      </c>
      <c r="F22" s="24" t="s">
        <v>23</v>
      </c>
      <c r="G22" s="36"/>
      <c r="H22" s="24" t="s">
        <v>23</v>
      </c>
      <c r="I22" s="53" t="s">
        <v>23</v>
      </c>
      <c r="J22" s="29" t="s">
        <v>23</v>
      </c>
      <c r="K22" s="32" t="s">
        <v>23</v>
      </c>
      <c r="L22" s="24" t="s">
        <v>23</v>
      </c>
      <c r="M22" s="39" t="s">
        <v>23</v>
      </c>
      <c r="N22" s="32" t="s">
        <v>23</v>
      </c>
      <c r="O22" s="30" t="s">
        <v>23</v>
      </c>
      <c r="P22" s="24" t="s">
        <v>24</v>
      </c>
    </row>
    <row r="23" spans="1:20" x14ac:dyDescent="0.3">
      <c r="A23" t="s">
        <v>12</v>
      </c>
      <c r="B23" s="6">
        <v>41381</v>
      </c>
      <c r="C23" s="7">
        <v>17.079999999999998</v>
      </c>
      <c r="D23" s="8">
        <v>792.42</v>
      </c>
      <c r="E23" s="8">
        <f>D23/(C23/100)</f>
        <v>4639.461358313818</v>
      </c>
      <c r="F23" s="9">
        <f t="shared" si="1"/>
        <v>3.6664675618714546</v>
      </c>
      <c r="G23" s="10">
        <v>5.5484999999999998</v>
      </c>
      <c r="H23" s="9">
        <v>1.7675000000000001</v>
      </c>
      <c r="I23" s="52">
        <v>4.6650999999999998</v>
      </c>
      <c r="J23" s="11">
        <v>0.15</v>
      </c>
      <c r="K23" s="31">
        <v>15</v>
      </c>
      <c r="L23" s="14">
        <f t="shared" ref="L23:L30" si="5">K23/J23</f>
        <v>100</v>
      </c>
      <c r="M23" s="38">
        <v>0.28999999999999998</v>
      </c>
      <c r="N23" s="31">
        <v>2135</v>
      </c>
      <c r="O23" s="14">
        <f>(N23/M23)/1000</f>
        <v>7.362068965517242</v>
      </c>
      <c r="P23" s="13"/>
      <c r="T23" s="1">
        <v>2000000</v>
      </c>
    </row>
    <row r="24" spans="1:20" x14ac:dyDescent="0.3">
      <c r="A24" t="s">
        <v>13</v>
      </c>
      <c r="B24" s="6">
        <v>41381</v>
      </c>
      <c r="C24" s="7">
        <v>5.2</v>
      </c>
      <c r="D24" s="8">
        <v>34.770000000000003</v>
      </c>
      <c r="E24" s="8">
        <f t="shared" si="3"/>
        <v>668.65384615384619</v>
      </c>
      <c r="F24" s="9">
        <f t="shared" si="1"/>
        <v>2.8252013470484592</v>
      </c>
      <c r="G24" s="10">
        <v>2.8332999999999999</v>
      </c>
      <c r="H24" s="9">
        <v>0</v>
      </c>
      <c r="I24" s="52">
        <v>0</v>
      </c>
      <c r="J24" s="11">
        <v>0.69</v>
      </c>
      <c r="K24" s="31">
        <v>0</v>
      </c>
      <c r="L24" s="14">
        <f t="shared" si="5"/>
        <v>0</v>
      </c>
      <c r="M24" s="38">
        <v>0.88</v>
      </c>
      <c r="N24" s="31">
        <v>346</v>
      </c>
      <c r="O24" s="14">
        <f>(N24/M24)/1000</f>
        <v>0.39318181818181819</v>
      </c>
      <c r="P24" s="13"/>
    </row>
    <row r="25" spans="1:20" x14ac:dyDescent="0.3">
      <c r="A25" t="s">
        <v>14</v>
      </c>
      <c r="B25" s="6">
        <v>41381</v>
      </c>
      <c r="C25" s="7">
        <v>4</v>
      </c>
      <c r="D25" s="8">
        <v>168.88</v>
      </c>
      <c r="E25" s="8">
        <f t="shared" si="3"/>
        <v>4222</v>
      </c>
      <c r="F25" s="9">
        <f t="shared" si="1"/>
        <v>3.6255182289716377</v>
      </c>
      <c r="G25" s="10">
        <v>4.5351999999999997</v>
      </c>
      <c r="H25" s="9">
        <v>4.6989999999999998</v>
      </c>
      <c r="I25" s="52">
        <v>5.3802000000000003</v>
      </c>
      <c r="J25" s="11">
        <v>0.36</v>
      </c>
      <c r="K25" s="31">
        <v>0</v>
      </c>
      <c r="L25" s="14">
        <f t="shared" si="5"/>
        <v>0</v>
      </c>
      <c r="M25" s="38">
        <v>0.17</v>
      </c>
      <c r="N25" s="31">
        <v>9495</v>
      </c>
      <c r="O25" s="14">
        <f>(N25/M25)/1000</f>
        <v>55.852941176470587</v>
      </c>
      <c r="P25" s="13"/>
    </row>
    <row r="26" spans="1:20" x14ac:dyDescent="0.3">
      <c r="A26" t="s">
        <v>15</v>
      </c>
      <c r="B26" s="6">
        <v>41381</v>
      </c>
      <c r="C26" s="7">
        <v>29</v>
      </c>
      <c r="D26" s="8">
        <v>34767.85</v>
      </c>
      <c r="E26" s="8">
        <f>D26/(C26/100)</f>
        <v>119889.13793103449</v>
      </c>
      <c r="F26" s="9">
        <f t="shared" si="1"/>
        <v>5.0787798373915516</v>
      </c>
      <c r="G26" s="10">
        <v>6.4065000000000003</v>
      </c>
      <c r="H26" s="9">
        <v>1.9355</v>
      </c>
      <c r="I26" s="52">
        <v>4.0560999999999998</v>
      </c>
      <c r="J26" s="11">
        <v>0.77</v>
      </c>
      <c r="K26" s="31">
        <v>23</v>
      </c>
      <c r="L26" s="14">
        <f t="shared" si="5"/>
        <v>29.870129870129869</v>
      </c>
      <c r="M26" s="41" t="s">
        <v>25</v>
      </c>
      <c r="N26" s="31"/>
      <c r="O26" s="14"/>
      <c r="P26" s="13"/>
    </row>
    <row r="27" spans="1:20" x14ac:dyDescent="0.3">
      <c r="A27" t="s">
        <v>16</v>
      </c>
      <c r="B27" s="6">
        <v>41381</v>
      </c>
      <c r="C27" s="7">
        <v>17.559999999999999</v>
      </c>
      <c r="D27" s="8">
        <v>129932.99</v>
      </c>
      <c r="E27" s="8">
        <f t="shared" si="3"/>
        <v>739937.30068337137</v>
      </c>
      <c r="F27" s="9">
        <f t="shared" si="1"/>
        <v>5.8691949209189795</v>
      </c>
      <c r="G27" s="10">
        <v>5.8005000000000004</v>
      </c>
      <c r="H27" s="9">
        <v>3.0106999999999999</v>
      </c>
      <c r="I27" s="52">
        <v>3.4087000000000001</v>
      </c>
      <c r="J27" s="11">
        <v>0.44</v>
      </c>
      <c r="K27" s="31">
        <v>20</v>
      </c>
      <c r="L27" s="14">
        <f t="shared" si="5"/>
        <v>45.454545454545453</v>
      </c>
      <c r="M27" s="41" t="s">
        <v>25</v>
      </c>
      <c r="N27" s="31"/>
      <c r="O27" s="14"/>
      <c r="P27" s="13"/>
    </row>
    <row r="28" spans="1:20" x14ac:dyDescent="0.3">
      <c r="A28" t="s">
        <v>17</v>
      </c>
      <c r="B28" s="6">
        <v>41381</v>
      </c>
      <c r="C28" s="7">
        <v>21.77</v>
      </c>
      <c r="D28" s="8">
        <v>23979.15</v>
      </c>
      <c r="E28" s="8">
        <f>D28/(C28/100)</f>
        <v>110147.68029398254</v>
      </c>
      <c r="F28" s="9">
        <f t="shared" si="1"/>
        <v>5.0419753553575877</v>
      </c>
      <c r="G28" s="10">
        <v>4.9062999999999999</v>
      </c>
      <c r="H28" s="9">
        <v>3.2642000000000002</v>
      </c>
      <c r="I28" s="52">
        <v>4.6620999999999997</v>
      </c>
      <c r="J28" s="11">
        <v>0.28000000000000003</v>
      </c>
      <c r="K28" s="31">
        <v>0</v>
      </c>
      <c r="L28" s="14">
        <f t="shared" si="5"/>
        <v>0</v>
      </c>
      <c r="M28" s="38">
        <v>0.31</v>
      </c>
      <c r="N28" s="31">
        <v>1277</v>
      </c>
      <c r="O28" s="14">
        <f>(N28/M28)/1000</f>
        <v>4.1193548387096772</v>
      </c>
      <c r="P28" s="13"/>
    </row>
    <row r="29" spans="1:20" x14ac:dyDescent="0.3">
      <c r="A29" t="s">
        <v>9</v>
      </c>
      <c r="B29" s="2">
        <v>41478</v>
      </c>
      <c r="C29" s="3">
        <v>15.25</v>
      </c>
      <c r="D29" s="4">
        <v>165.45</v>
      </c>
      <c r="E29" s="4">
        <f t="shared" si="3"/>
        <v>1084.9180327868853</v>
      </c>
      <c r="F29">
        <f t="shared" si="1"/>
        <v>3.0353969278130672</v>
      </c>
      <c r="G29" s="5">
        <v>4.7110000000000003</v>
      </c>
      <c r="H29">
        <v>2.5156999999999998</v>
      </c>
      <c r="I29" s="52">
        <v>4.9927999999999999</v>
      </c>
      <c r="J29" s="12">
        <v>0.59</v>
      </c>
      <c r="K29" s="33">
        <v>19</v>
      </c>
      <c r="L29" s="21">
        <f t="shared" si="5"/>
        <v>32.203389830508478</v>
      </c>
      <c r="M29" s="40">
        <v>0.1</v>
      </c>
      <c r="N29" s="33">
        <v>7055</v>
      </c>
      <c r="O29">
        <f>(N29/M29)/1000</f>
        <v>70.55</v>
      </c>
      <c r="P29" s="13"/>
    </row>
    <row r="30" spans="1:20" x14ac:dyDescent="0.3">
      <c r="A30" t="s">
        <v>10</v>
      </c>
      <c r="B30" s="2">
        <v>41478</v>
      </c>
      <c r="C30" s="3">
        <v>15.7</v>
      </c>
      <c r="D30" s="4">
        <v>23979.15</v>
      </c>
      <c r="E30" s="4">
        <f t="shared" si="3"/>
        <v>152733.43949044586</v>
      </c>
      <c r="F30">
        <f t="shared" si="1"/>
        <v>5.1839341319894485</v>
      </c>
      <c r="G30" s="5">
        <v>5.6609999999999996</v>
      </c>
      <c r="H30">
        <v>0</v>
      </c>
      <c r="I30" s="52">
        <v>3.4476</v>
      </c>
      <c r="J30" s="12">
        <v>0.8</v>
      </c>
      <c r="K30" s="33">
        <v>0</v>
      </c>
      <c r="L30">
        <f t="shared" si="5"/>
        <v>0</v>
      </c>
      <c r="M30" s="40">
        <v>0.63</v>
      </c>
      <c r="N30" s="33">
        <v>690</v>
      </c>
      <c r="O30">
        <f t="shared" ref="O30:O37" si="6">(N30/M30)/1000</f>
        <v>1.0952380952380951</v>
      </c>
      <c r="P30" s="13"/>
    </row>
    <row r="31" spans="1:20" x14ac:dyDescent="0.3">
      <c r="A31" s="24" t="s">
        <v>11</v>
      </c>
      <c r="B31" s="25">
        <v>41478</v>
      </c>
      <c r="C31" s="26" t="s">
        <v>23</v>
      </c>
      <c r="D31" s="27" t="s">
        <v>23</v>
      </c>
      <c r="E31" s="27" t="s">
        <v>23</v>
      </c>
      <c r="F31" s="24" t="s">
        <v>23</v>
      </c>
      <c r="G31" s="28" t="s">
        <v>23</v>
      </c>
      <c r="H31" s="24" t="s">
        <v>23</v>
      </c>
      <c r="I31" s="53" t="s">
        <v>23</v>
      </c>
      <c r="J31" s="29" t="s">
        <v>23</v>
      </c>
      <c r="K31" s="32" t="s">
        <v>23</v>
      </c>
      <c r="L31" s="24" t="s">
        <v>23</v>
      </c>
      <c r="M31" s="36" t="s">
        <v>23</v>
      </c>
      <c r="N31" s="32" t="s">
        <v>23</v>
      </c>
      <c r="O31" s="24"/>
      <c r="P31" s="24" t="s">
        <v>24</v>
      </c>
    </row>
    <row r="32" spans="1:20" x14ac:dyDescent="0.3">
      <c r="A32" t="s">
        <v>12</v>
      </c>
      <c r="B32" s="2">
        <v>41478</v>
      </c>
      <c r="C32" s="3">
        <v>22.224</v>
      </c>
      <c r="D32" s="4">
        <v>9178.2900000000009</v>
      </c>
      <c r="E32" s="4">
        <f t="shared" si="3"/>
        <v>41299.001079913614</v>
      </c>
      <c r="F32">
        <f t="shared" si="1"/>
        <v>4.6159395472804228</v>
      </c>
      <c r="G32" s="5">
        <v>5.5149999999999997</v>
      </c>
      <c r="H32">
        <v>2.2549000000000001</v>
      </c>
      <c r="I32" s="52">
        <v>4.0842000000000001</v>
      </c>
      <c r="J32" s="12">
        <v>0.45</v>
      </c>
      <c r="K32" s="33">
        <v>0</v>
      </c>
      <c r="L32">
        <f t="shared" ref="L32:L37" si="7">K32/J32</f>
        <v>0</v>
      </c>
      <c r="M32" s="40" t="s">
        <v>25</v>
      </c>
      <c r="N32" s="33"/>
    </row>
    <row r="33" spans="1:15" x14ac:dyDescent="0.3">
      <c r="A33" t="s">
        <v>13</v>
      </c>
      <c r="B33" s="2">
        <v>41478</v>
      </c>
      <c r="C33" s="3">
        <v>3.34</v>
      </c>
      <c r="D33" s="4"/>
      <c r="E33" s="4"/>
      <c r="G33" s="5">
        <v>3.5369999999999999</v>
      </c>
      <c r="H33">
        <v>0</v>
      </c>
      <c r="I33" s="52">
        <v>0</v>
      </c>
      <c r="J33" s="12">
        <v>0.75</v>
      </c>
      <c r="K33" s="33">
        <v>0</v>
      </c>
      <c r="L33" s="21">
        <f t="shared" si="7"/>
        <v>0</v>
      </c>
      <c r="M33" s="40">
        <v>0.4</v>
      </c>
      <c r="N33" s="33">
        <v>0</v>
      </c>
      <c r="O33">
        <f t="shared" si="6"/>
        <v>0</v>
      </c>
    </row>
    <row r="34" spans="1:15" x14ac:dyDescent="0.3">
      <c r="A34" t="s">
        <v>14</v>
      </c>
      <c r="B34" s="2">
        <v>41478</v>
      </c>
      <c r="C34" s="3">
        <v>4.09</v>
      </c>
      <c r="D34" s="4">
        <v>69.19</v>
      </c>
      <c r="E34" s="4">
        <f t="shared" si="3"/>
        <v>1691.6870415647923</v>
      </c>
      <c r="F34">
        <f t="shared" si="1"/>
        <v>3.2283200225961521</v>
      </c>
      <c r="G34" s="5">
        <v>4.9198000000000004</v>
      </c>
      <c r="H34">
        <v>2.6892999999999998</v>
      </c>
      <c r="I34" s="52">
        <v>2.3883000000000001</v>
      </c>
      <c r="J34" s="12">
        <v>0.6</v>
      </c>
      <c r="K34" s="33">
        <v>54</v>
      </c>
      <c r="L34" s="21">
        <f t="shared" si="7"/>
        <v>90</v>
      </c>
      <c r="M34" s="40">
        <v>0.81</v>
      </c>
      <c r="N34" s="33">
        <v>4661</v>
      </c>
      <c r="O34">
        <f t="shared" si="6"/>
        <v>5.7543209876543209</v>
      </c>
    </row>
    <row r="35" spans="1:15" x14ac:dyDescent="0.3">
      <c r="A35" t="s">
        <v>15</v>
      </c>
      <c r="B35" s="2">
        <v>41478</v>
      </c>
      <c r="C35" s="3">
        <v>31.68</v>
      </c>
      <c r="D35" s="4">
        <v>212226</v>
      </c>
      <c r="E35" s="4">
        <f t="shared" si="3"/>
        <v>669905.3030303031</v>
      </c>
      <c r="F35">
        <f t="shared" si="1"/>
        <v>5.8260134157186751</v>
      </c>
      <c r="G35" s="5">
        <v>5.8255999999999997</v>
      </c>
      <c r="H35">
        <v>0</v>
      </c>
      <c r="I35" s="52">
        <v>2.3742999999999999</v>
      </c>
      <c r="J35" s="12">
        <v>0.81</v>
      </c>
      <c r="K35" s="33">
        <v>0</v>
      </c>
      <c r="L35" s="21">
        <f t="shared" si="7"/>
        <v>0</v>
      </c>
      <c r="M35" s="40">
        <v>0.34</v>
      </c>
      <c r="N35" s="33">
        <v>3816</v>
      </c>
      <c r="O35">
        <f t="shared" si="6"/>
        <v>11.223529411764705</v>
      </c>
    </row>
    <row r="36" spans="1:15" x14ac:dyDescent="0.3">
      <c r="A36" t="s">
        <v>16</v>
      </c>
      <c r="B36" s="2">
        <v>41478</v>
      </c>
      <c r="C36" s="3">
        <v>18.86</v>
      </c>
      <c r="D36" s="4">
        <v>239791.49</v>
      </c>
      <c r="E36" s="4">
        <f t="shared" si="3"/>
        <v>1271428.8971367974</v>
      </c>
      <c r="F36">
        <f t="shared" si="1"/>
        <v>6.1042920778860346</v>
      </c>
      <c r="G36" s="5">
        <v>6.3548999999999998</v>
      </c>
      <c r="H36">
        <v>3.2685</v>
      </c>
      <c r="I36" s="52">
        <v>4.7659000000000002</v>
      </c>
      <c r="J36" s="12">
        <v>0.73</v>
      </c>
      <c r="K36" s="33">
        <v>40</v>
      </c>
      <c r="L36" s="21">
        <f t="shared" si="7"/>
        <v>54.794520547945204</v>
      </c>
      <c r="M36" s="40" t="s">
        <v>25</v>
      </c>
      <c r="N36" s="33"/>
    </row>
    <row r="37" spans="1:15" x14ac:dyDescent="0.3">
      <c r="A37" t="s">
        <v>17</v>
      </c>
      <c r="B37" s="2">
        <v>41478</v>
      </c>
      <c r="C37" s="3">
        <v>22.83</v>
      </c>
      <c r="D37" s="4">
        <v>239791.49</v>
      </c>
      <c r="E37" s="4">
        <f t="shared" si="3"/>
        <v>1050335.0416119143</v>
      </c>
      <c r="F37">
        <f t="shared" si="1"/>
        <v>6.021327854797109</v>
      </c>
      <c r="G37" s="5">
        <v>5.7313999999999998</v>
      </c>
      <c r="H37">
        <v>3.8719000000000001</v>
      </c>
      <c r="I37" s="52">
        <v>4.6829000000000001</v>
      </c>
      <c r="J37" s="12">
        <v>0.62</v>
      </c>
      <c r="K37" s="33">
        <v>41</v>
      </c>
      <c r="L37" s="21">
        <f t="shared" si="7"/>
        <v>66.129032258064512</v>
      </c>
      <c r="M37" s="40">
        <v>1.45</v>
      </c>
      <c r="N37" s="33">
        <v>1494</v>
      </c>
      <c r="O37">
        <f t="shared" si="6"/>
        <v>1.030344827586207</v>
      </c>
    </row>
    <row r="38" spans="1:15" x14ac:dyDescent="0.3">
      <c r="B38" s="3"/>
      <c r="C38" s="3"/>
      <c r="D38" s="4"/>
      <c r="E38" s="4"/>
    </row>
    <row r="40" spans="1:15" ht="28.8" x14ac:dyDescent="0.3">
      <c r="C40" s="18" t="s">
        <v>1</v>
      </c>
      <c r="D40" s="19" t="s">
        <v>37</v>
      </c>
      <c r="E40" s="19" t="s">
        <v>38</v>
      </c>
      <c r="F40" s="20" t="s">
        <v>39</v>
      </c>
      <c r="G40" s="20" t="s">
        <v>40</v>
      </c>
      <c r="H40" s="20" t="s">
        <v>41</v>
      </c>
      <c r="I40" s="20" t="s">
        <v>42</v>
      </c>
      <c r="J40" s="20" t="s">
        <v>21</v>
      </c>
      <c r="K40" s="20" t="s">
        <v>43</v>
      </c>
      <c r="L40" s="20" t="s">
        <v>44</v>
      </c>
      <c r="M40" s="37" t="s">
        <v>22</v>
      </c>
      <c r="N40" s="20" t="s">
        <v>45</v>
      </c>
      <c r="O40" s="20" t="s">
        <v>46</v>
      </c>
    </row>
    <row r="41" spans="1:15" x14ac:dyDescent="0.3">
      <c r="B41" s="16" t="s">
        <v>31</v>
      </c>
      <c r="C41" s="34">
        <f>MIN(C2:C37)</f>
        <v>1.17</v>
      </c>
      <c r="D41" s="34">
        <f>MIN(D2:D37)</f>
        <v>0</v>
      </c>
      <c r="E41" s="34">
        <f t="shared" ref="E41:O41" si="8">MIN(E2:E37)</f>
        <v>0</v>
      </c>
      <c r="F41" s="45">
        <f t="shared" si="8"/>
        <v>2.8252013470484592</v>
      </c>
      <c r="G41" s="45">
        <f t="shared" si="8"/>
        <v>0</v>
      </c>
      <c r="H41" s="45">
        <f t="shared" si="8"/>
        <v>0</v>
      </c>
      <c r="I41" s="45">
        <f t="shared" si="8"/>
        <v>0</v>
      </c>
      <c r="J41" s="49">
        <f t="shared" si="8"/>
        <v>0</v>
      </c>
      <c r="K41" s="45">
        <f t="shared" si="8"/>
        <v>0</v>
      </c>
      <c r="L41" s="45">
        <f t="shared" si="8"/>
        <v>0</v>
      </c>
      <c r="M41" s="47">
        <f t="shared" si="8"/>
        <v>0</v>
      </c>
      <c r="N41" s="45">
        <f t="shared" si="8"/>
        <v>0</v>
      </c>
      <c r="O41" s="45">
        <f t="shared" si="8"/>
        <v>0</v>
      </c>
    </row>
    <row r="42" spans="1:15" x14ac:dyDescent="0.3">
      <c r="B42" s="16" t="s">
        <v>35</v>
      </c>
      <c r="C42" s="35">
        <f t="shared" ref="C42:O42" si="9">QUARTILE(C2:C37,1)</f>
        <v>12.827500000000001</v>
      </c>
      <c r="D42" s="35">
        <f t="shared" si="9"/>
        <v>792.42</v>
      </c>
      <c r="E42" s="35">
        <f t="shared" si="9"/>
        <v>7051.0354041416167</v>
      </c>
      <c r="F42" s="45">
        <f t="shared" si="9"/>
        <v>4.0384280400692578</v>
      </c>
      <c r="G42" s="45">
        <f t="shared" si="9"/>
        <v>4.7107749999999999</v>
      </c>
      <c r="H42" s="45">
        <f t="shared" si="9"/>
        <v>1.5767</v>
      </c>
      <c r="I42" s="45">
        <f t="shared" si="9"/>
        <v>2.6749499999999999</v>
      </c>
      <c r="J42" s="49">
        <f t="shared" si="9"/>
        <v>0.28500000000000003</v>
      </c>
      <c r="K42" s="45">
        <f t="shared" si="9"/>
        <v>0</v>
      </c>
      <c r="L42" s="45">
        <f t="shared" si="9"/>
        <v>0</v>
      </c>
      <c r="M42" s="47">
        <f t="shared" si="9"/>
        <v>0.19</v>
      </c>
      <c r="N42" s="45">
        <f t="shared" si="9"/>
        <v>690</v>
      </c>
      <c r="O42" s="45">
        <f t="shared" si="9"/>
        <v>1.8157142857142858</v>
      </c>
    </row>
    <row r="43" spans="1:15" x14ac:dyDescent="0.3">
      <c r="B43" s="16" t="s">
        <v>36</v>
      </c>
      <c r="C43" s="35">
        <f t="shared" ref="C43:O43" si="10">QUARTILE(C2:C37,3)</f>
        <v>19.355</v>
      </c>
      <c r="D43" s="35">
        <f t="shared" si="10"/>
        <v>34767.85</v>
      </c>
      <c r="E43" s="35">
        <f t="shared" si="10"/>
        <v>231875.31044558072</v>
      </c>
      <c r="F43" s="45">
        <f t="shared" si="10"/>
        <v>5.4228714578456234</v>
      </c>
      <c r="G43" s="45">
        <f t="shared" si="10"/>
        <v>5.8193250000000001</v>
      </c>
      <c r="H43" s="45">
        <f t="shared" si="10"/>
        <v>3.0050249999999998</v>
      </c>
      <c r="I43" s="45">
        <f t="shared" si="10"/>
        <v>4.6819500000000005</v>
      </c>
      <c r="J43" s="49">
        <f t="shared" si="10"/>
        <v>0.61499999999999999</v>
      </c>
      <c r="K43" s="45">
        <f t="shared" si="10"/>
        <v>19</v>
      </c>
      <c r="L43" s="45">
        <f t="shared" si="10"/>
        <v>52.777777777777779</v>
      </c>
      <c r="M43" s="47">
        <f t="shared" si="10"/>
        <v>0.54</v>
      </c>
      <c r="N43" s="45">
        <f t="shared" si="10"/>
        <v>3816</v>
      </c>
      <c r="O43" s="45">
        <f t="shared" si="10"/>
        <v>14.621899224806203</v>
      </c>
    </row>
    <row r="44" spans="1:15" x14ac:dyDescent="0.3">
      <c r="B44" s="16" t="s">
        <v>32</v>
      </c>
      <c r="C44" s="34">
        <f t="shared" ref="C44:O44" si="11">MAX(C2:C37)</f>
        <v>31.68</v>
      </c>
      <c r="D44" s="34">
        <f t="shared" si="11"/>
        <v>239791.49</v>
      </c>
      <c r="E44" s="34">
        <f t="shared" si="11"/>
        <v>1278887.9466666665</v>
      </c>
      <c r="F44" s="45">
        <f t="shared" si="11"/>
        <v>6.1068324942236067</v>
      </c>
      <c r="G44" s="45">
        <f t="shared" si="11"/>
        <v>6.9717000000000002</v>
      </c>
      <c r="H44" s="45">
        <f t="shared" si="11"/>
        <v>4.6989999999999998</v>
      </c>
      <c r="I44" s="45">
        <f t="shared" si="11"/>
        <v>5.3893000000000004</v>
      </c>
      <c r="J44" s="49">
        <f t="shared" si="11"/>
        <v>0.92</v>
      </c>
      <c r="K44" s="45">
        <f t="shared" si="11"/>
        <v>504</v>
      </c>
      <c r="L44" s="45">
        <f t="shared" si="11"/>
        <v>1866.6666666666665</v>
      </c>
      <c r="M44" s="47">
        <f t="shared" si="11"/>
        <v>1.45</v>
      </c>
      <c r="N44" s="45">
        <f t="shared" si="11"/>
        <v>25357</v>
      </c>
      <c r="O44" s="45">
        <f t="shared" si="11"/>
        <v>70.55</v>
      </c>
    </row>
    <row r="45" spans="1:15" x14ac:dyDescent="0.3">
      <c r="B45" s="16" t="s">
        <v>33</v>
      </c>
      <c r="C45" s="35">
        <f t="shared" ref="C45:O45" si="12">MEDIAN(C2:C37)</f>
        <v>15.559999999999999</v>
      </c>
      <c r="D45" s="35">
        <f t="shared" si="12"/>
        <v>7924.2</v>
      </c>
      <c r="E45" s="35">
        <f t="shared" si="12"/>
        <v>41299.001079913614</v>
      </c>
      <c r="F45" s="45">
        <f t="shared" si="12"/>
        <v>4.7108710545095027</v>
      </c>
      <c r="G45" s="45">
        <f t="shared" si="12"/>
        <v>5.6404999999999994</v>
      </c>
      <c r="H45" s="45">
        <f t="shared" si="12"/>
        <v>2.4023500000000002</v>
      </c>
      <c r="I45" s="45">
        <f t="shared" si="12"/>
        <v>4.0701499999999999</v>
      </c>
      <c r="J45" s="49">
        <f t="shared" si="12"/>
        <v>0.45999999999999996</v>
      </c>
      <c r="K45" s="45">
        <f t="shared" si="12"/>
        <v>0</v>
      </c>
      <c r="L45" s="45">
        <f t="shared" si="12"/>
        <v>0</v>
      </c>
      <c r="M45" s="47">
        <f t="shared" si="12"/>
        <v>0.39</v>
      </c>
      <c r="N45" s="45">
        <f t="shared" si="12"/>
        <v>1878</v>
      </c>
      <c r="O45" s="45">
        <f t="shared" si="12"/>
        <v>5.2700176366843028</v>
      </c>
    </row>
    <row r="46" spans="1:15" x14ac:dyDescent="0.3">
      <c r="B46" s="16" t="s">
        <v>34</v>
      </c>
      <c r="C46" s="35">
        <f t="shared" ref="C46:O46" si="13">AVERAGE(C2:C37)</f>
        <v>15.125705882352937</v>
      </c>
      <c r="D46" s="35">
        <f t="shared" si="13"/>
        <v>50581.768484848479</v>
      </c>
      <c r="E46" s="35">
        <f t="shared" si="13"/>
        <v>246625.94144834511</v>
      </c>
      <c r="F46" s="45">
        <f t="shared" si="13"/>
        <v>4.7168369665486907</v>
      </c>
      <c r="G46" s="45">
        <f t="shared" si="13"/>
        <v>5.1862088235294124</v>
      </c>
      <c r="H46" s="45">
        <f t="shared" si="13"/>
        <v>2.1056705882352942</v>
      </c>
      <c r="I46" s="45">
        <f t="shared" si="13"/>
        <v>3.5472147058823524</v>
      </c>
      <c r="J46" s="49">
        <f t="shared" si="13"/>
        <v>0.46235294117647052</v>
      </c>
      <c r="K46" s="45">
        <f t="shared" si="13"/>
        <v>28.294117647058822</v>
      </c>
      <c r="L46" s="45">
        <f t="shared" si="13"/>
        <v>96.576096087867526</v>
      </c>
      <c r="M46" s="47">
        <f t="shared" si="13"/>
        <v>0.42034482758620695</v>
      </c>
      <c r="N46" s="45">
        <f t="shared" si="13"/>
        <v>3514.0689655172414</v>
      </c>
      <c r="O46" s="45">
        <f t="shared" si="13"/>
        <v>12.139544886253992</v>
      </c>
    </row>
    <row r="47" spans="1:15" x14ac:dyDescent="0.3">
      <c r="B47" s="15" t="s">
        <v>27</v>
      </c>
      <c r="C47" s="22">
        <f t="shared" ref="C47:O47" si="14">SUBTOTAL(1,C2:C37)</f>
        <v>15.125705882352937</v>
      </c>
      <c r="D47" s="22">
        <f t="shared" si="14"/>
        <v>50581.768484848479</v>
      </c>
      <c r="E47" s="22">
        <f t="shared" si="14"/>
        <v>246625.94144834511</v>
      </c>
      <c r="F47" s="46">
        <f t="shared" si="14"/>
        <v>4.7168369665486907</v>
      </c>
      <c r="G47" s="46">
        <f t="shared" si="14"/>
        <v>5.1862088235294124</v>
      </c>
      <c r="H47" s="46">
        <f t="shared" si="14"/>
        <v>2.1056705882352942</v>
      </c>
      <c r="I47" s="46">
        <f t="shared" si="14"/>
        <v>3.5472147058823524</v>
      </c>
      <c r="J47" s="50">
        <f t="shared" si="14"/>
        <v>0.46235294117647052</v>
      </c>
      <c r="K47" s="46">
        <f t="shared" si="14"/>
        <v>28.294117647058822</v>
      </c>
      <c r="L47" s="46">
        <f t="shared" si="14"/>
        <v>96.576096087867526</v>
      </c>
      <c r="M47" s="48">
        <f t="shared" si="14"/>
        <v>0.42034482758620695</v>
      </c>
      <c r="N47" s="46">
        <f t="shared" si="14"/>
        <v>3514.0689655172414</v>
      </c>
      <c r="O47" s="46">
        <f t="shared" si="14"/>
        <v>12.139544886253992</v>
      </c>
    </row>
    <row r="48" spans="1:15" x14ac:dyDescent="0.3">
      <c r="B48" s="16" t="s">
        <v>28</v>
      </c>
      <c r="C48" s="23">
        <f t="shared" ref="C48:O48" si="15">SUBTOTAL(7,C3:C38)</f>
        <v>8.0810198730973326</v>
      </c>
      <c r="D48" s="23">
        <f t="shared" si="15"/>
        <v>81537.124475295641</v>
      </c>
      <c r="E48" s="23">
        <f t="shared" si="15"/>
        <v>389816.6963577806</v>
      </c>
      <c r="F48" s="23">
        <f t="shared" si="15"/>
        <v>0.95725409635962433</v>
      </c>
      <c r="G48" s="23">
        <f t="shared" si="15"/>
        <v>1.3709144085286118</v>
      </c>
      <c r="H48" s="23">
        <f t="shared" si="15"/>
        <v>1.3752569060272917</v>
      </c>
      <c r="I48" s="23">
        <f t="shared" si="15"/>
        <v>1.6361900254709905</v>
      </c>
      <c r="J48" s="49">
        <f t="shared" si="15"/>
        <v>0.22125716903297138</v>
      </c>
      <c r="K48" s="23">
        <f t="shared" si="15"/>
        <v>90.307156835754583</v>
      </c>
      <c r="L48" s="23">
        <f t="shared" si="15"/>
        <v>344.82304520757043</v>
      </c>
      <c r="M48" s="42">
        <f t="shared" si="15"/>
        <v>0.30868105660858863</v>
      </c>
      <c r="N48" s="23">
        <f t="shared" si="15"/>
        <v>5315.8857469976037</v>
      </c>
      <c r="O48" s="23">
        <f t="shared" si="15"/>
        <v>18.237447945258427</v>
      </c>
    </row>
    <row r="49" spans="1:15" x14ac:dyDescent="0.3">
      <c r="J49" s="51"/>
      <c r="M49" s="44"/>
    </row>
    <row r="50" spans="1:15" x14ac:dyDescent="0.3">
      <c r="B50" s="16" t="s">
        <v>47</v>
      </c>
      <c r="C50" s="35">
        <f>C42</f>
        <v>12.827500000000001</v>
      </c>
      <c r="D50" s="35">
        <f>D42</f>
        <v>792.42</v>
      </c>
      <c r="E50" s="35">
        <f t="shared" ref="E50:O50" si="16">E42</f>
        <v>7051.0354041416167</v>
      </c>
      <c r="F50" s="35">
        <f t="shared" si="16"/>
        <v>4.0384280400692578</v>
      </c>
      <c r="G50" s="35">
        <f t="shared" si="16"/>
        <v>4.7107749999999999</v>
      </c>
      <c r="H50" s="35">
        <f t="shared" si="16"/>
        <v>1.5767</v>
      </c>
      <c r="I50" s="35">
        <f t="shared" si="16"/>
        <v>2.6749499999999999</v>
      </c>
      <c r="J50" s="49">
        <f t="shared" si="16"/>
        <v>0.28500000000000003</v>
      </c>
      <c r="K50" s="35">
        <f t="shared" si="16"/>
        <v>0</v>
      </c>
      <c r="L50" s="35">
        <f t="shared" si="16"/>
        <v>0</v>
      </c>
      <c r="M50" s="43">
        <f t="shared" si="16"/>
        <v>0.19</v>
      </c>
      <c r="N50" s="35">
        <f t="shared" si="16"/>
        <v>690</v>
      </c>
      <c r="O50" s="35">
        <f t="shared" si="16"/>
        <v>1.8157142857142858</v>
      </c>
    </row>
    <row r="51" spans="1:15" x14ac:dyDescent="0.3">
      <c r="B51" s="16" t="s">
        <v>50</v>
      </c>
      <c r="C51" s="35">
        <f>C45-C42</f>
        <v>2.7324999999999982</v>
      </c>
      <c r="D51" s="35">
        <f>D45-D42</f>
        <v>7131.78</v>
      </c>
      <c r="E51" s="35">
        <f t="shared" ref="E51:O51" si="17">E45-E42</f>
        <v>34247.965675772</v>
      </c>
      <c r="F51" s="35">
        <f t="shared" si="17"/>
        <v>0.6724430144402449</v>
      </c>
      <c r="G51" s="35">
        <f t="shared" si="17"/>
        <v>0.92972499999999947</v>
      </c>
      <c r="H51" s="35">
        <f t="shared" si="17"/>
        <v>0.82565000000000022</v>
      </c>
      <c r="I51" s="35">
        <f t="shared" si="17"/>
        <v>1.3952</v>
      </c>
      <c r="J51" s="49">
        <f t="shared" si="17"/>
        <v>0.17499999999999993</v>
      </c>
      <c r="K51" s="35">
        <f t="shared" si="17"/>
        <v>0</v>
      </c>
      <c r="L51" s="35">
        <f t="shared" si="17"/>
        <v>0</v>
      </c>
      <c r="M51" s="43">
        <f t="shared" si="17"/>
        <v>0.2</v>
      </c>
      <c r="N51" s="35">
        <f t="shared" si="17"/>
        <v>1188</v>
      </c>
      <c r="O51" s="35">
        <f t="shared" si="17"/>
        <v>3.454303350970017</v>
      </c>
    </row>
    <row r="52" spans="1:15" x14ac:dyDescent="0.3">
      <c r="B52" s="16" t="s">
        <v>51</v>
      </c>
      <c r="C52" s="35">
        <f>C43-C45</f>
        <v>3.7950000000000017</v>
      </c>
      <c r="D52" s="35">
        <f>D43-D45</f>
        <v>26843.649999999998</v>
      </c>
      <c r="E52" s="35">
        <f t="shared" ref="E52:O52" si="18">E43-E45</f>
        <v>190576.30936566711</v>
      </c>
      <c r="F52" s="35">
        <f t="shared" si="18"/>
        <v>0.71200040333612069</v>
      </c>
      <c r="G52" s="35">
        <f t="shared" si="18"/>
        <v>0.17882500000000068</v>
      </c>
      <c r="H52" s="35">
        <f t="shared" si="18"/>
        <v>0.60267499999999963</v>
      </c>
      <c r="I52" s="35">
        <f t="shared" si="18"/>
        <v>0.61180000000000057</v>
      </c>
      <c r="J52" s="49">
        <f t="shared" si="18"/>
        <v>0.15500000000000003</v>
      </c>
      <c r="K52" s="35">
        <f t="shared" si="18"/>
        <v>19</v>
      </c>
      <c r="L52" s="35">
        <f t="shared" si="18"/>
        <v>52.777777777777779</v>
      </c>
      <c r="M52" s="43">
        <f t="shared" si="18"/>
        <v>0.15000000000000002</v>
      </c>
      <c r="N52" s="35">
        <f t="shared" si="18"/>
        <v>1938</v>
      </c>
      <c r="O52" s="35">
        <f t="shared" si="18"/>
        <v>9.3518815881219002</v>
      </c>
    </row>
    <row r="53" spans="1:15" x14ac:dyDescent="0.3">
      <c r="B53" s="16" t="s">
        <v>48</v>
      </c>
      <c r="C53" s="35">
        <f>C42-C41</f>
        <v>11.657500000000001</v>
      </c>
      <c r="D53" s="35">
        <f>D42-D41</f>
        <v>792.42</v>
      </c>
      <c r="E53" s="35">
        <f t="shared" ref="E53:O53" si="19">E42-E41</f>
        <v>7051.0354041416167</v>
      </c>
      <c r="F53" s="35">
        <f t="shared" si="19"/>
        <v>1.2132266930207987</v>
      </c>
      <c r="G53" s="35">
        <f t="shared" si="19"/>
        <v>4.7107749999999999</v>
      </c>
      <c r="H53" s="35">
        <f t="shared" si="19"/>
        <v>1.5767</v>
      </c>
      <c r="I53" s="35">
        <f t="shared" si="19"/>
        <v>2.6749499999999999</v>
      </c>
      <c r="J53" s="49">
        <f t="shared" si="19"/>
        <v>0.28500000000000003</v>
      </c>
      <c r="K53" s="35">
        <f t="shared" si="19"/>
        <v>0</v>
      </c>
      <c r="L53" s="35">
        <f t="shared" si="19"/>
        <v>0</v>
      </c>
      <c r="M53" s="43">
        <f t="shared" si="19"/>
        <v>0.19</v>
      </c>
      <c r="N53" s="35">
        <f t="shared" si="19"/>
        <v>690</v>
      </c>
      <c r="O53" s="35">
        <f t="shared" si="19"/>
        <v>1.8157142857142858</v>
      </c>
    </row>
    <row r="54" spans="1:15" x14ac:dyDescent="0.3">
      <c r="B54" s="16" t="s">
        <v>49</v>
      </c>
      <c r="C54" s="35">
        <f>C44-C43</f>
        <v>12.324999999999999</v>
      </c>
      <c r="D54" s="35">
        <f>D44-D43</f>
        <v>205023.63999999998</v>
      </c>
      <c r="E54" s="35">
        <f t="shared" ref="E54:O54" si="20">E44-E43</f>
        <v>1047012.6362210858</v>
      </c>
      <c r="F54" s="35">
        <f t="shared" si="20"/>
        <v>0.68396103637798333</v>
      </c>
      <c r="G54" s="35">
        <f t="shared" si="20"/>
        <v>1.1523750000000001</v>
      </c>
      <c r="H54" s="35">
        <f t="shared" si="20"/>
        <v>1.693975</v>
      </c>
      <c r="I54" s="35">
        <f t="shared" si="20"/>
        <v>0.70734999999999992</v>
      </c>
      <c r="J54" s="49">
        <f t="shared" si="20"/>
        <v>0.30500000000000005</v>
      </c>
      <c r="K54" s="35">
        <f t="shared" si="20"/>
        <v>485</v>
      </c>
      <c r="L54" s="35">
        <f t="shared" si="20"/>
        <v>1813.8888888888887</v>
      </c>
      <c r="M54" s="43">
        <f t="shared" si="20"/>
        <v>0.90999999999999992</v>
      </c>
      <c r="N54" s="35">
        <f t="shared" si="20"/>
        <v>21541</v>
      </c>
      <c r="O54" s="35">
        <f t="shared" si="20"/>
        <v>55.928100775193798</v>
      </c>
    </row>
    <row r="57" spans="1:15" x14ac:dyDescent="0.3">
      <c r="A57" t="s">
        <v>25</v>
      </c>
      <c r="B57" s="16" t="s">
        <v>52</v>
      </c>
    </row>
  </sheetData>
  <pageMargins left="0.7" right="0.7" top="0.75" bottom="0.75" header="0.3" footer="0.3"/>
  <pageSetup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Boczek, Laura</dc:creator>
  <cp:lastModifiedBy>Eric N. Villegas</cp:lastModifiedBy>
  <cp:lastPrinted>2013-11-14T21:34:27Z</cp:lastPrinted>
  <dcterms:created xsi:type="dcterms:W3CDTF">2012-10-18T17:58:02Z</dcterms:created>
  <dcterms:modified xsi:type="dcterms:W3CDTF">2016-07-19T15:17:07Z</dcterms:modified>
</cp:coreProperties>
</file>