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emieux\Desktop\"/>
    </mc:Choice>
  </mc:AlternateContent>
  <bookViews>
    <workbookView xWindow="0" yWindow="0" windowWidth="25200" windowHeight="12570"/>
  </bookViews>
  <sheets>
    <sheet name="Tables for Paper" sheetId="8" r:id="rId1"/>
    <sheet name="Summary" sheetId="6" r:id="rId2"/>
    <sheet name="Fire Data" sheetId="5" r:id="rId3"/>
    <sheet name="ICP-MS Data" sheetId="7" r:id="rId4"/>
    <sheet name="M5 Filters" sheetId="1" r:id="rId5"/>
    <sheet name="M201A Filters" sheetId="2" r:id="rId6"/>
    <sheet name="Fuel and Ash" sheetId="3" r:id="rId7"/>
  </sheets>
  <definedNames>
    <definedName name="_xlnm.Print_Area" localSheetId="1">Summary!$A$1:$R$24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" i="8" l="1"/>
  <c r="B85" i="8"/>
  <c r="C85" i="8"/>
  <c r="D85" i="8"/>
  <c r="E85" i="8"/>
  <c r="A86" i="8"/>
  <c r="B86" i="8"/>
  <c r="C86" i="8"/>
  <c r="D86" i="8"/>
  <c r="E86" i="8"/>
  <c r="A87" i="8"/>
  <c r="B87" i="8"/>
  <c r="C87" i="8"/>
  <c r="D87" i="8"/>
  <c r="E87" i="8"/>
  <c r="A88" i="8"/>
  <c r="B88" i="8"/>
  <c r="C88" i="8"/>
  <c r="D88" i="8"/>
  <c r="E88" i="8"/>
  <c r="A89" i="8"/>
  <c r="B89" i="8"/>
  <c r="C89" i="8"/>
  <c r="D89" i="8"/>
  <c r="E89" i="8"/>
  <c r="A90" i="8"/>
  <c r="B90" i="8"/>
  <c r="C90" i="8"/>
  <c r="D90" i="8"/>
  <c r="E90" i="8"/>
  <c r="A91" i="8"/>
  <c r="B91" i="8"/>
  <c r="C91" i="8"/>
  <c r="D91" i="8"/>
  <c r="E91" i="8"/>
  <c r="A92" i="8"/>
  <c r="B92" i="8"/>
  <c r="C92" i="8"/>
  <c r="D92" i="8"/>
  <c r="E92" i="8"/>
  <c r="A93" i="8"/>
  <c r="B93" i="8"/>
  <c r="C93" i="8"/>
  <c r="D93" i="8"/>
  <c r="E93" i="8"/>
  <c r="T8" i="7" l="1"/>
  <c r="O7" i="7"/>
  <c r="S6" i="7"/>
  <c r="Q5" i="7"/>
  <c r="P5" i="7"/>
  <c r="U5" i="7"/>
  <c r="T5" i="7"/>
  <c r="T4" i="7"/>
  <c r="S4" i="7"/>
  <c r="T3" i="7"/>
  <c r="U3" i="7"/>
  <c r="Q3" i="7"/>
  <c r="V10" i="7"/>
  <c r="V9" i="7"/>
  <c r="V8" i="7"/>
  <c r="R10" i="7"/>
  <c r="R9" i="7"/>
  <c r="R8" i="7"/>
  <c r="U10" i="7"/>
  <c r="U9" i="7"/>
  <c r="U8" i="7"/>
  <c r="Q10" i="7"/>
  <c r="Q9" i="7"/>
  <c r="Q8" i="7"/>
  <c r="O8" i="7"/>
  <c r="S8" i="7"/>
  <c r="B78" i="8" l="1"/>
  <c r="C78" i="8"/>
  <c r="D78" i="8"/>
  <c r="E78" i="8"/>
  <c r="F78" i="8"/>
  <c r="G78" i="8"/>
  <c r="H78" i="8"/>
  <c r="A79" i="8"/>
  <c r="A81" i="8"/>
  <c r="A78" i="8"/>
  <c r="B71" i="8"/>
  <c r="C71" i="8"/>
  <c r="D71" i="8"/>
  <c r="E71" i="8"/>
  <c r="F71" i="8"/>
  <c r="G71" i="8"/>
  <c r="H71" i="8"/>
  <c r="A71" i="8"/>
  <c r="B64" i="8"/>
  <c r="C64" i="8"/>
  <c r="D64" i="8"/>
  <c r="E64" i="8"/>
  <c r="F64" i="8"/>
  <c r="G64" i="8"/>
  <c r="H64" i="8"/>
  <c r="A65" i="8"/>
  <c r="A66" i="8"/>
  <c r="A67" i="8"/>
  <c r="A68" i="8"/>
  <c r="A64" i="8"/>
  <c r="A57" i="8"/>
  <c r="H57" i="8"/>
  <c r="G57" i="8"/>
  <c r="B57" i="8"/>
  <c r="C57" i="8"/>
  <c r="D57" i="8"/>
  <c r="E57" i="8"/>
  <c r="F57" i="8"/>
  <c r="C46" i="8"/>
  <c r="B46" i="8"/>
  <c r="A47" i="8"/>
  <c r="A48" i="8"/>
  <c r="A49" i="8"/>
  <c r="A50" i="8"/>
  <c r="A51" i="8"/>
  <c r="A52" i="8"/>
  <c r="A53" i="8"/>
  <c r="A54" i="8"/>
  <c r="A46" i="8"/>
  <c r="A35" i="8"/>
  <c r="C35" i="8"/>
  <c r="D35" i="8"/>
  <c r="B35" i="8"/>
  <c r="A43" i="8"/>
  <c r="A36" i="8"/>
  <c r="A37" i="8"/>
  <c r="A38" i="8"/>
  <c r="A39" i="8"/>
  <c r="A40" i="8"/>
  <c r="A41" i="8"/>
  <c r="A42" i="8"/>
  <c r="A24" i="8"/>
  <c r="C25" i="8"/>
  <c r="E25" i="8"/>
  <c r="F25" i="8"/>
  <c r="G25" i="8"/>
  <c r="H25" i="8"/>
  <c r="C26" i="8"/>
  <c r="E26" i="8"/>
  <c r="F26" i="8"/>
  <c r="G26" i="8"/>
  <c r="H26" i="8"/>
  <c r="C27" i="8"/>
  <c r="E27" i="8"/>
  <c r="F27" i="8"/>
  <c r="G27" i="8"/>
  <c r="H27" i="8"/>
  <c r="C28" i="8"/>
  <c r="E28" i="8"/>
  <c r="F28" i="8"/>
  <c r="G28" i="8"/>
  <c r="H28" i="8"/>
  <c r="C29" i="8"/>
  <c r="E29" i="8"/>
  <c r="F29" i="8"/>
  <c r="G29" i="8"/>
  <c r="H29" i="8"/>
  <c r="C30" i="8"/>
  <c r="E30" i="8"/>
  <c r="F30" i="8"/>
  <c r="G30" i="8"/>
  <c r="H30" i="8"/>
  <c r="C31" i="8"/>
  <c r="E31" i="8"/>
  <c r="F31" i="8"/>
  <c r="G31" i="8"/>
  <c r="H31" i="8"/>
  <c r="C32" i="8"/>
  <c r="E32" i="8"/>
  <c r="F32" i="8"/>
  <c r="G32" i="8"/>
  <c r="H32" i="8"/>
  <c r="H24" i="8"/>
  <c r="G24" i="8"/>
  <c r="F24" i="8"/>
  <c r="E24" i="8"/>
  <c r="C24" i="8"/>
  <c r="D24" i="8"/>
  <c r="B24" i="8"/>
  <c r="A25" i="8"/>
  <c r="A26" i="8"/>
  <c r="A27" i="8"/>
  <c r="A28" i="8"/>
  <c r="A29" i="8"/>
  <c r="A30" i="8"/>
  <c r="A31" i="8"/>
  <c r="A32" i="8"/>
  <c r="A13" i="8"/>
  <c r="G13" i="8"/>
  <c r="B14" i="8"/>
  <c r="C14" i="8"/>
  <c r="E14" i="8"/>
  <c r="F14" i="8"/>
  <c r="B15" i="8"/>
  <c r="C15" i="8"/>
  <c r="E15" i="8"/>
  <c r="F15" i="8"/>
  <c r="B16" i="8"/>
  <c r="C16" i="8"/>
  <c r="E16" i="8"/>
  <c r="F16" i="8"/>
  <c r="B17" i="8"/>
  <c r="C17" i="8"/>
  <c r="E17" i="8"/>
  <c r="F17" i="8"/>
  <c r="B18" i="8"/>
  <c r="C18" i="8"/>
  <c r="E18" i="8"/>
  <c r="F18" i="8"/>
  <c r="B19" i="8"/>
  <c r="C19" i="8"/>
  <c r="E19" i="8"/>
  <c r="F19" i="8"/>
  <c r="B20" i="8"/>
  <c r="C20" i="8"/>
  <c r="E20" i="8"/>
  <c r="F20" i="8"/>
  <c r="B21" i="8"/>
  <c r="C21" i="8"/>
  <c r="E21" i="8"/>
  <c r="F21" i="8"/>
  <c r="C13" i="8"/>
  <c r="D13" i="8"/>
  <c r="E13" i="8"/>
  <c r="F13" i="8"/>
  <c r="B13" i="8"/>
  <c r="A14" i="8"/>
  <c r="A15" i="8"/>
  <c r="A16" i="8"/>
  <c r="A17" i="8"/>
  <c r="A18" i="8"/>
  <c r="A19" i="8"/>
  <c r="A20" i="8"/>
  <c r="A21" i="8"/>
  <c r="B3" i="8"/>
  <c r="C3" i="8"/>
  <c r="D3" i="8"/>
  <c r="E3" i="8"/>
  <c r="F3" i="8"/>
  <c r="G3" i="8"/>
  <c r="B4" i="8"/>
  <c r="C4" i="8"/>
  <c r="D4" i="8"/>
  <c r="E4" i="8"/>
  <c r="F4" i="8"/>
  <c r="G4" i="8"/>
  <c r="B5" i="8"/>
  <c r="C5" i="8"/>
  <c r="D5" i="8"/>
  <c r="E5" i="8"/>
  <c r="F5" i="8"/>
  <c r="G5" i="8"/>
  <c r="B6" i="8"/>
  <c r="C6" i="8"/>
  <c r="D6" i="8"/>
  <c r="E6" i="8"/>
  <c r="F6" i="8"/>
  <c r="G6" i="8"/>
  <c r="B7" i="8"/>
  <c r="C7" i="8"/>
  <c r="D7" i="8"/>
  <c r="E7" i="8"/>
  <c r="F7" i="8"/>
  <c r="G7" i="8"/>
  <c r="B8" i="8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G2" i="8"/>
  <c r="B2" i="8"/>
  <c r="C2" i="8"/>
  <c r="D2" i="8"/>
  <c r="E2" i="8"/>
  <c r="F2" i="8"/>
  <c r="A3" i="8"/>
  <c r="A4" i="8"/>
  <c r="A5" i="8"/>
  <c r="A6" i="8"/>
  <c r="A7" i="8"/>
  <c r="A8" i="8"/>
  <c r="A9" i="8"/>
  <c r="A10" i="8"/>
  <c r="A2" i="8"/>
  <c r="AB4" i="6"/>
  <c r="A80" i="8" s="1"/>
  <c r="AB5" i="6"/>
  <c r="AB6" i="6"/>
  <c r="A82" i="8" s="1"/>
  <c r="S6" i="6"/>
  <c r="S5" i="6"/>
  <c r="S4" i="6"/>
  <c r="AB3" i="6"/>
  <c r="S3" i="6"/>
  <c r="AL7" i="5"/>
  <c r="AM7" i="5" s="1"/>
  <c r="AL8" i="5"/>
  <c r="AM8" i="5" s="1"/>
  <c r="AL9" i="5"/>
  <c r="AM9" i="5" s="1"/>
  <c r="AL10" i="5"/>
  <c r="AM10" i="5" s="1"/>
  <c r="AL6" i="5"/>
  <c r="AM6" i="5" s="1"/>
  <c r="AG7" i="5"/>
  <c r="AH7" i="5" s="1"/>
  <c r="AG8" i="5"/>
  <c r="AH8" i="5" s="1"/>
  <c r="AG9" i="5"/>
  <c r="AH9" i="5" s="1"/>
  <c r="AG10" i="5"/>
  <c r="AH10" i="5" s="1"/>
  <c r="AG11" i="5"/>
  <c r="AH11" i="5" s="1"/>
  <c r="AG12" i="5"/>
  <c r="AH12" i="5" s="1"/>
  <c r="AG13" i="5"/>
  <c r="AH13" i="5" s="1"/>
  <c r="AG6" i="5"/>
  <c r="AH6" i="5" s="1"/>
  <c r="M10" i="7"/>
  <c r="AL13" i="5" s="1"/>
  <c r="AM13" i="5" s="1"/>
  <c r="M9" i="7"/>
  <c r="AL12" i="5" s="1"/>
  <c r="AM12" i="5" s="1"/>
  <c r="M8" i="7"/>
  <c r="K8" i="7"/>
  <c r="AL11" i="5" s="1"/>
  <c r="AM11" i="5" s="1"/>
  <c r="N10" i="7"/>
  <c r="N9" i="7"/>
  <c r="N8" i="7"/>
  <c r="J5" i="6" l="1"/>
  <c r="A74" i="8" s="1"/>
  <c r="J6" i="6"/>
  <c r="A75" i="8" s="1"/>
  <c r="J4" i="6"/>
  <c r="A73" i="8" s="1"/>
  <c r="J3" i="6"/>
  <c r="A72" i="8" s="1"/>
  <c r="A5" i="6"/>
  <c r="A60" i="8" s="1"/>
  <c r="A6" i="6"/>
  <c r="A61" i="8" s="1"/>
  <c r="A4" i="6"/>
  <c r="A59" i="8" s="1"/>
  <c r="A3" i="6"/>
  <c r="A58" i="8" s="1"/>
  <c r="K8" i="5" l="1"/>
  <c r="D16" i="8" s="1"/>
  <c r="K7" i="5" l="1"/>
  <c r="D15" i="8" s="1"/>
  <c r="R7" i="5" l="1"/>
  <c r="R8" i="5"/>
  <c r="R9" i="5"/>
  <c r="R10" i="5"/>
  <c r="R11" i="5"/>
  <c r="R12" i="5"/>
  <c r="R13" i="5"/>
  <c r="R6" i="5"/>
  <c r="T12" i="5" l="1"/>
  <c r="D31" i="8" s="1"/>
  <c r="B31" i="8"/>
  <c r="T13" i="5"/>
  <c r="D32" i="8" s="1"/>
  <c r="B32" i="8"/>
  <c r="T8" i="5"/>
  <c r="D27" i="8" s="1"/>
  <c r="B27" i="8"/>
  <c r="T6" i="5"/>
  <c r="D25" i="8" s="1"/>
  <c r="B25" i="8"/>
  <c r="T11" i="5"/>
  <c r="D30" i="8" s="1"/>
  <c r="B30" i="8"/>
  <c r="T10" i="5"/>
  <c r="D29" i="8" s="1"/>
  <c r="B29" i="8"/>
  <c r="T9" i="5"/>
  <c r="D28" i="8" s="1"/>
  <c r="B28" i="8"/>
  <c r="T7" i="5"/>
  <c r="D26" i="8" s="1"/>
  <c r="B26" i="8"/>
  <c r="AI6" i="5"/>
  <c r="AP6" i="5" s="1"/>
  <c r="C36" i="8" s="1"/>
  <c r="AN6" i="5"/>
  <c r="AI12" i="5"/>
  <c r="AP12" i="5" s="1"/>
  <c r="C42" i="8" s="1"/>
  <c r="AN12" i="5"/>
  <c r="AI13" i="5"/>
  <c r="AP13" i="5" s="1"/>
  <c r="C43" i="8" s="1"/>
  <c r="AN13" i="5"/>
  <c r="AI10" i="5"/>
  <c r="AP10" i="5" s="1"/>
  <c r="C40" i="8" s="1"/>
  <c r="AN10" i="5"/>
  <c r="AI8" i="5"/>
  <c r="AP8" i="5" s="1"/>
  <c r="C38" i="8" s="1"/>
  <c r="AN8" i="5"/>
  <c r="AI11" i="5"/>
  <c r="AP11" i="5" s="1"/>
  <c r="C41" i="8" s="1"/>
  <c r="AN11" i="5"/>
  <c r="AI9" i="5"/>
  <c r="AP9" i="5" s="1"/>
  <c r="C39" i="8" s="1"/>
  <c r="AN9" i="5"/>
  <c r="AI7" i="5"/>
  <c r="AP7" i="5" s="1"/>
  <c r="C37" i="8" s="1"/>
  <c r="AN7" i="5"/>
  <c r="K9" i="5"/>
  <c r="D17" i="8" s="1"/>
  <c r="K10" i="5"/>
  <c r="D18" i="8" s="1"/>
  <c r="K11" i="5"/>
  <c r="D19" i="8" s="1"/>
  <c r="K12" i="5"/>
  <c r="D20" i="8" s="1"/>
  <c r="K13" i="5"/>
  <c r="D21" i="8" s="1"/>
  <c r="K6" i="5"/>
  <c r="D14" i="8" s="1"/>
  <c r="O6" i="5"/>
  <c r="B20" i="5"/>
  <c r="C53" i="8" l="1"/>
  <c r="W5" i="6"/>
  <c r="C51" i="8"/>
  <c r="AF6" i="6"/>
  <c r="C50" i="8"/>
  <c r="AF5" i="6"/>
  <c r="C52" i="8"/>
  <c r="W4" i="6"/>
  <c r="C49" i="8"/>
  <c r="AF4" i="6"/>
  <c r="C48" i="8"/>
  <c r="AF3" i="6"/>
  <c r="C47" i="8"/>
  <c r="W3" i="6"/>
  <c r="B3" i="6"/>
  <c r="B58" i="8" s="1"/>
  <c r="T3" i="6"/>
  <c r="B65" i="8" s="1"/>
  <c r="C54" i="8"/>
  <c r="W6" i="6"/>
  <c r="AC13" i="5"/>
  <c r="AD13" i="5" s="1"/>
  <c r="B54" i="8" s="1"/>
  <c r="AC6" i="5"/>
  <c r="AD6" i="5" s="1"/>
  <c r="B47" i="8" s="1"/>
  <c r="X7" i="5"/>
  <c r="Y7" i="5" s="1"/>
  <c r="AC12" i="5"/>
  <c r="AD12" i="5" s="1"/>
  <c r="B53" i="8" s="1"/>
  <c r="X8" i="5"/>
  <c r="Y8" i="5" s="1"/>
  <c r="AO8" i="5" s="1"/>
  <c r="X11" i="5"/>
  <c r="Y11" i="5" s="1"/>
  <c r="AO11" i="5" s="1"/>
  <c r="X12" i="5"/>
  <c r="Y12" i="5" s="1"/>
  <c r="AO12" i="5" s="1"/>
  <c r="X13" i="5"/>
  <c r="Y13" i="5" s="1"/>
  <c r="AO13" i="5" s="1"/>
  <c r="X6" i="5"/>
  <c r="Y6" i="5" s="1"/>
  <c r="AO6" i="5" s="1"/>
  <c r="AC8" i="5"/>
  <c r="AD8" i="5" s="1"/>
  <c r="B49" i="8" s="1"/>
  <c r="X9" i="5"/>
  <c r="Y9" i="5" s="1"/>
  <c r="AO9" i="5" s="1"/>
  <c r="AC7" i="5"/>
  <c r="AD7" i="5" s="1"/>
  <c r="B48" i="8" s="1"/>
  <c r="AC10" i="5"/>
  <c r="AD10" i="5" s="1"/>
  <c r="B51" i="8" s="1"/>
  <c r="X10" i="5"/>
  <c r="Y10" i="5" s="1"/>
  <c r="AO10" i="5" s="1"/>
  <c r="AC11" i="5"/>
  <c r="AD11" i="5" s="1"/>
  <c r="B52" i="8" s="1"/>
  <c r="AC9" i="5"/>
  <c r="AD9" i="5" s="1"/>
  <c r="B50" i="8" s="1"/>
  <c r="N8" i="5"/>
  <c r="N10" i="5"/>
  <c r="N9" i="5"/>
  <c r="N6" i="5"/>
  <c r="N13" i="5"/>
  <c r="N12" i="5"/>
  <c r="N7" i="5"/>
  <c r="N11" i="5"/>
  <c r="P6" i="5"/>
  <c r="O13" i="5"/>
  <c r="O12" i="5"/>
  <c r="O11" i="5"/>
  <c r="O10" i="5"/>
  <c r="O9" i="5"/>
  <c r="O8" i="5"/>
  <c r="O7" i="5"/>
  <c r="B40" i="8" l="1"/>
  <c r="AQ10" i="5"/>
  <c r="D40" i="8" s="1"/>
  <c r="AQ6" i="5"/>
  <c r="D36" i="8" s="1"/>
  <c r="B36" i="8"/>
  <c r="K3" i="6"/>
  <c r="B72" i="8" s="1"/>
  <c r="AC3" i="6"/>
  <c r="B79" i="8" s="1"/>
  <c r="AQ11" i="5"/>
  <c r="D41" i="8" s="1"/>
  <c r="B41" i="8"/>
  <c r="K4" i="6"/>
  <c r="B73" i="8" s="1"/>
  <c r="AC4" i="6"/>
  <c r="B80" i="8" s="1"/>
  <c r="B38" i="8"/>
  <c r="AQ8" i="5"/>
  <c r="D38" i="8" s="1"/>
  <c r="E66" i="8"/>
  <c r="AQ13" i="5"/>
  <c r="D43" i="8" s="1"/>
  <c r="B43" i="8"/>
  <c r="B4" i="6"/>
  <c r="B59" i="8" s="1"/>
  <c r="T4" i="6"/>
  <c r="B66" i="8" s="1"/>
  <c r="B5" i="6"/>
  <c r="B60" i="8" s="1"/>
  <c r="T5" i="6"/>
  <c r="B67" i="8" s="1"/>
  <c r="B6" i="6"/>
  <c r="B61" i="8" s="1"/>
  <c r="T6" i="6"/>
  <c r="B68" i="8" s="1"/>
  <c r="E80" i="8"/>
  <c r="AG4" i="6"/>
  <c r="E3" i="6"/>
  <c r="E79" i="8"/>
  <c r="AG3" i="6"/>
  <c r="E81" i="8"/>
  <c r="L5" i="6"/>
  <c r="G17" i="8"/>
  <c r="AD5" i="6"/>
  <c r="K6" i="6"/>
  <c r="B75" i="8" s="1"/>
  <c r="AC6" i="6"/>
  <c r="B82" i="8" s="1"/>
  <c r="E6" i="6"/>
  <c r="N5" i="6"/>
  <c r="E5" i="6"/>
  <c r="N6" i="6"/>
  <c r="C5" i="6"/>
  <c r="G20" i="8"/>
  <c r="U5" i="6"/>
  <c r="AG6" i="6"/>
  <c r="E82" i="8"/>
  <c r="E68" i="8"/>
  <c r="C3" i="6"/>
  <c r="U3" i="6"/>
  <c r="G14" i="8"/>
  <c r="L4" i="6"/>
  <c r="AD4" i="6"/>
  <c r="G16" i="8"/>
  <c r="B39" i="8"/>
  <c r="AQ9" i="5"/>
  <c r="D39" i="8" s="1"/>
  <c r="N3" i="6"/>
  <c r="E72" i="8" s="1"/>
  <c r="AO7" i="5"/>
  <c r="N4" i="6"/>
  <c r="X5" i="6"/>
  <c r="E67" i="8"/>
  <c r="AQ12" i="5"/>
  <c r="D42" i="8" s="1"/>
  <c r="B42" i="8"/>
  <c r="K5" i="6"/>
  <c r="B74" i="8" s="1"/>
  <c r="AC5" i="6"/>
  <c r="B81" i="8" s="1"/>
  <c r="X3" i="6"/>
  <c r="E65" i="8"/>
  <c r="E4" i="6"/>
  <c r="C4" i="6"/>
  <c r="G19" i="8"/>
  <c r="U4" i="6"/>
  <c r="L3" i="6"/>
  <c r="AD3" i="6"/>
  <c r="G15" i="8"/>
  <c r="C6" i="6"/>
  <c r="G21" i="8"/>
  <c r="U6" i="6"/>
  <c r="L6" i="6"/>
  <c r="AD6" i="6"/>
  <c r="G18" i="8"/>
  <c r="P7" i="5"/>
  <c r="P11" i="5"/>
  <c r="P8" i="5"/>
  <c r="P12" i="5"/>
  <c r="P9" i="5"/>
  <c r="P10" i="5"/>
  <c r="P13" i="5"/>
  <c r="I63" i="3"/>
  <c r="AE5" i="6" l="1"/>
  <c r="D81" i="8" s="1"/>
  <c r="C81" i="8"/>
  <c r="F67" i="8"/>
  <c r="O4" i="6"/>
  <c r="E73" i="8"/>
  <c r="F80" i="8"/>
  <c r="C67" i="8"/>
  <c r="V5" i="6"/>
  <c r="D67" i="8" s="1"/>
  <c r="F79" i="8"/>
  <c r="AH3" i="6"/>
  <c r="AE4" i="6"/>
  <c r="D80" i="8" s="1"/>
  <c r="C80" i="8"/>
  <c r="M6" i="6"/>
  <c r="D75" i="8" s="1"/>
  <c r="C75" i="8"/>
  <c r="B37" i="8"/>
  <c r="AQ7" i="5"/>
  <c r="D37" i="8" s="1"/>
  <c r="X6" i="6"/>
  <c r="M5" i="6"/>
  <c r="D74" i="8" s="1"/>
  <c r="C74" i="8"/>
  <c r="O6" i="6"/>
  <c r="E75" i="8"/>
  <c r="F65" i="8"/>
  <c r="Y3" i="6"/>
  <c r="M4" i="6"/>
  <c r="D73" i="8" s="1"/>
  <c r="C73" i="8"/>
  <c r="M3" i="6"/>
  <c r="D72" i="8" s="1"/>
  <c r="C72" i="8"/>
  <c r="F5" i="6"/>
  <c r="E60" i="8"/>
  <c r="O3" i="6"/>
  <c r="C79" i="8"/>
  <c r="AE3" i="6"/>
  <c r="D79" i="8" s="1"/>
  <c r="V4" i="6"/>
  <c r="D66" i="8" s="1"/>
  <c r="C66" i="8"/>
  <c r="O5" i="6"/>
  <c r="E74" i="8"/>
  <c r="X4" i="6"/>
  <c r="AE6" i="6"/>
  <c r="D82" i="8" s="1"/>
  <c r="C82" i="8"/>
  <c r="F82" i="8"/>
  <c r="AH6" i="6"/>
  <c r="D6" i="6"/>
  <c r="D61" i="8" s="1"/>
  <c r="C61" i="8"/>
  <c r="F6" i="6"/>
  <c r="E61" i="8"/>
  <c r="F3" i="6"/>
  <c r="E58" i="8"/>
  <c r="C65" i="8"/>
  <c r="V3" i="6"/>
  <c r="D65" i="8" s="1"/>
  <c r="D3" i="6"/>
  <c r="D58" i="8" s="1"/>
  <c r="C58" i="8"/>
  <c r="D4" i="6"/>
  <c r="D59" i="8" s="1"/>
  <c r="C59" i="8"/>
  <c r="AG5" i="6"/>
  <c r="V6" i="6"/>
  <c r="D68" i="8" s="1"/>
  <c r="C68" i="8"/>
  <c r="D5" i="6"/>
  <c r="D60" i="8" s="1"/>
  <c r="C60" i="8"/>
  <c r="F4" i="6"/>
  <c r="E59" i="8"/>
  <c r="G5" i="6" l="1"/>
  <c r="F60" i="8"/>
  <c r="Z3" i="6"/>
  <c r="H65" i="8" s="1"/>
  <c r="G65" i="8"/>
  <c r="G3" i="6"/>
  <c r="F58" i="8"/>
  <c r="P3" i="6"/>
  <c r="F72" i="8"/>
  <c r="F68" i="8"/>
  <c r="Y6" i="6"/>
  <c r="P5" i="6"/>
  <c r="F74" i="8"/>
  <c r="AI3" i="6"/>
  <c r="H79" i="8" s="1"/>
  <c r="G79" i="8"/>
  <c r="F66" i="8"/>
  <c r="Y4" i="6"/>
  <c r="Y5" i="6"/>
  <c r="F59" i="8"/>
  <c r="G4" i="6"/>
  <c r="AI6" i="6"/>
  <c r="H82" i="8" s="1"/>
  <c r="G82" i="8"/>
  <c r="F81" i="8"/>
  <c r="AH5" i="6"/>
  <c r="P6" i="6"/>
  <c r="F75" i="8"/>
  <c r="G6" i="6"/>
  <c r="F61" i="8"/>
  <c r="AH4" i="6"/>
  <c r="P4" i="6"/>
  <c r="F73" i="8"/>
  <c r="H6" i="6" l="1"/>
  <c r="H61" i="8" s="1"/>
  <c r="G61" i="8"/>
  <c r="G80" i="8"/>
  <c r="AI8" i="6"/>
  <c r="AI4" i="6"/>
  <c r="H80" i="8" s="1"/>
  <c r="AH8" i="6"/>
  <c r="G59" i="8"/>
  <c r="H4" i="6"/>
  <c r="H59" i="8" s="1"/>
  <c r="H8" i="6"/>
  <c r="G8" i="6"/>
  <c r="G75" i="8"/>
  <c r="Q6" i="6"/>
  <c r="H75" i="8" s="1"/>
  <c r="Z5" i="6"/>
  <c r="H67" i="8" s="1"/>
  <c r="G67" i="8"/>
  <c r="Z6" i="6"/>
  <c r="H68" i="8" s="1"/>
  <c r="G68" i="8"/>
  <c r="Q4" i="6"/>
  <c r="H73" i="8" s="1"/>
  <c r="G73" i="8"/>
  <c r="Q8" i="6"/>
  <c r="P8" i="6"/>
  <c r="Z4" i="6"/>
  <c r="H66" i="8" s="1"/>
  <c r="G66" i="8"/>
  <c r="Z8" i="6"/>
  <c r="Y8" i="6"/>
  <c r="Q3" i="6"/>
  <c r="H72" i="8" s="1"/>
  <c r="G72" i="8"/>
  <c r="H3" i="6"/>
  <c r="H58" i="8" s="1"/>
  <c r="G58" i="8"/>
  <c r="AI5" i="6"/>
  <c r="H81" i="8" s="1"/>
  <c r="G81" i="8"/>
  <c r="Q5" i="6"/>
  <c r="H74" i="8" s="1"/>
  <c r="G74" i="8"/>
  <c r="H5" i="6"/>
  <c r="H60" i="8" s="1"/>
  <c r="G60" i="8"/>
</calcChain>
</file>

<file path=xl/comments1.xml><?xml version="1.0" encoding="utf-8"?>
<comments xmlns="http://schemas.openxmlformats.org/spreadsheetml/2006/main">
  <authors>
    <author>Lee, Sangdon</author>
  </authors>
  <commentList>
    <comment ref="E2" authorId="0" shapeId="0">
      <text>
        <r>
          <rPr>
            <b/>
            <sz val="9"/>
            <color indexed="81"/>
            <rFont val="Tahoma"/>
          </rPr>
          <t>Lee, Sangdon:</t>
        </r>
        <r>
          <rPr>
            <sz val="9"/>
            <color indexed="81"/>
            <rFont val="Tahoma"/>
          </rPr>
          <t xml:space="preserve">
Where is this temp measured?</t>
        </r>
      </text>
    </comment>
    <comment ref="H25" authorId="0" shapeId="0">
      <text>
        <r>
          <rPr>
            <b/>
            <sz val="9"/>
            <color indexed="81"/>
            <rFont val="Tahoma"/>
          </rPr>
          <t>Lee, Sangdon:</t>
        </r>
        <r>
          <rPr>
            <sz val="9"/>
            <color indexed="81"/>
            <rFont val="Tahoma"/>
          </rPr>
          <t xml:space="preserve">
Ask ERG
</t>
        </r>
      </text>
    </comment>
    <comment ref="H72" authorId="0" shapeId="0">
      <text>
        <r>
          <rPr>
            <b/>
            <sz val="9"/>
            <color indexed="81"/>
            <rFont val="Tahoma"/>
          </rPr>
          <t>Lee, Sangdon:</t>
        </r>
        <r>
          <rPr>
            <sz val="9"/>
            <color indexed="81"/>
            <rFont val="Tahoma"/>
          </rPr>
          <t xml:space="preserve">
Ask ERG and JTI</t>
        </r>
      </text>
    </comment>
  </commentList>
</comments>
</file>

<file path=xl/comments2.xml><?xml version="1.0" encoding="utf-8"?>
<comments xmlns="http://schemas.openxmlformats.org/spreadsheetml/2006/main">
  <authors>
    <author>Colin Hayes</author>
  </authors>
  <commentList>
    <comment ref="I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USFS</t>
        </r>
      </text>
    </comment>
    <comment ref="J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XRF analysis</t>
        </r>
      </text>
    </comment>
    <comment ref="L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USFS</t>
        </r>
      </text>
    </comment>
    <comment ref="M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XRF analysis</t>
        </r>
      </text>
    </comment>
    <comment ref="O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USFS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Colin Hayes:</t>
        </r>
        <r>
          <rPr>
            <sz val="9"/>
            <color indexed="81"/>
            <rFont val="Tahoma"/>
            <family val="2"/>
          </rPr>
          <t xml:space="preserve">
Theoretical--mass balance</t>
        </r>
      </text>
    </comment>
    <comment ref="Q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stack test report</t>
        </r>
      </text>
    </comment>
    <comment ref="U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stack test report</t>
        </r>
      </text>
    </comment>
    <comment ref="V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stack test report</t>
        </r>
      </text>
    </comment>
    <comment ref="W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XRF analysis</t>
        </r>
      </text>
    </comment>
    <comment ref="Z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stack test report</t>
        </r>
      </text>
    </comment>
    <comment ref="AA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stack test report</t>
        </r>
      </text>
    </comment>
    <comment ref="AB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XRF analysis</t>
        </r>
      </text>
    </comment>
    <comment ref="AE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stack test report</t>
        </r>
      </text>
    </comment>
    <comment ref="AF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stack test report
How are these PM mass rates calcuated? Ask ERG</t>
        </r>
      </text>
    </comment>
    <comment ref="AG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ICP-MS analysis</t>
        </r>
      </text>
    </comment>
    <comment ref="AJ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stack test report</t>
        </r>
      </text>
    </comment>
    <comment ref="AK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stack test report</t>
        </r>
      </text>
    </comment>
    <comment ref="AL5" authorId="0" shapeId="0">
      <text>
        <r>
          <rPr>
            <b/>
            <sz val="9"/>
            <color indexed="81"/>
            <rFont val="Tahoma"/>
            <charset val="1"/>
          </rPr>
          <t>Colin Hayes:</t>
        </r>
        <r>
          <rPr>
            <sz val="9"/>
            <color indexed="81"/>
            <rFont val="Tahoma"/>
            <charset val="1"/>
          </rPr>
          <t xml:space="preserve">
From XRF analysis</t>
        </r>
      </text>
    </comment>
  </commentList>
</comments>
</file>

<file path=xl/sharedStrings.xml><?xml version="1.0" encoding="utf-8"?>
<sst xmlns="http://schemas.openxmlformats.org/spreadsheetml/2006/main" count="909" uniqueCount="207">
  <si>
    <t>M5 Pine Needle Blank Run 1</t>
  </si>
  <si>
    <t>Raw Count</t>
  </si>
  <si>
    <t>Used Count</t>
  </si>
  <si>
    <t>Mg</t>
  </si>
  <si>
    <t>Al</t>
  </si>
  <si>
    <t>Si</t>
  </si>
  <si>
    <t>Ca</t>
  </si>
  <si>
    <t>P</t>
  </si>
  <si>
    <t>K</t>
  </si>
  <si>
    <t>M5 Peat Blank Run 2</t>
  </si>
  <si>
    <t>S</t>
  </si>
  <si>
    <t>Cu</t>
  </si>
  <si>
    <t>Cs</t>
  </si>
  <si>
    <t>M5 Run 3 Cs Peat 1</t>
  </si>
  <si>
    <t>M5 Run 4 Cs Peat 2</t>
  </si>
  <si>
    <t>M5 Run 5 Cs Peat 3</t>
  </si>
  <si>
    <t>Fe</t>
  </si>
  <si>
    <t>M5 Run 6 Cs Pine 1</t>
  </si>
  <si>
    <t>M5 Run 7 Cs Pine 2</t>
  </si>
  <si>
    <t>Cl</t>
  </si>
  <si>
    <t>M5 Run 8 Cs Pine 3</t>
  </si>
  <si>
    <t>M5 XRF Blank 1</t>
  </si>
  <si>
    <t>M5 XRF Blank 2</t>
  </si>
  <si>
    <t>M5 XRF Blank 3</t>
  </si>
  <si>
    <t>M201A Pine Blank Run 1</t>
  </si>
  <si>
    <t>Na</t>
  </si>
  <si>
    <t>M201A Peat Blank Run 2</t>
  </si>
  <si>
    <t>M201A Cs Peat 1 Run 3</t>
  </si>
  <si>
    <t>M201A Cs Peat 2 Run 4</t>
  </si>
  <si>
    <t>M201A Cs Peat 3 Run 5</t>
  </si>
  <si>
    <t>M201A Cs Pine 1 Run 6</t>
  </si>
  <si>
    <t>Mn</t>
  </si>
  <si>
    <t>Zn</t>
  </si>
  <si>
    <t>Sr</t>
  </si>
  <si>
    <t>Ti</t>
  </si>
  <si>
    <t>Br</t>
  </si>
  <si>
    <t>Ba</t>
  </si>
  <si>
    <t>Zr</t>
  </si>
  <si>
    <t>Na2O</t>
  </si>
  <si>
    <t>MgO</t>
  </si>
  <si>
    <t>Al2O3</t>
  </si>
  <si>
    <t>SiO2</t>
  </si>
  <si>
    <t>P2O5</t>
  </si>
  <si>
    <t>SO3</t>
  </si>
  <si>
    <t>K2O</t>
  </si>
  <si>
    <t>CaO</t>
  </si>
  <si>
    <t>TiO2</t>
  </si>
  <si>
    <t>MnO</t>
  </si>
  <si>
    <t>Fe2O3</t>
  </si>
  <si>
    <t>ZnO</t>
  </si>
  <si>
    <t>Rb2O</t>
  </si>
  <si>
    <t>SrO</t>
  </si>
  <si>
    <t>Y2O3</t>
  </si>
  <si>
    <t>Cs2O</t>
  </si>
  <si>
    <t>BaO</t>
  </si>
  <si>
    <t>Burn Ash Peat #1</t>
  </si>
  <si>
    <t>Cuo</t>
  </si>
  <si>
    <t>CuO</t>
  </si>
  <si>
    <t>L2O</t>
  </si>
  <si>
    <t>M201A Run 8 Cs Pine 3</t>
  </si>
  <si>
    <t>M201A Cs Pine 2 Run 7</t>
  </si>
  <si>
    <t>M201A XRF Blank 1</t>
  </si>
  <si>
    <t>M201A XRF Blank 2</t>
  </si>
  <si>
    <t>M201A XRF Blank 3</t>
  </si>
  <si>
    <t>Burn Ash Pine #0</t>
  </si>
  <si>
    <t>Burn Ash Pine #5</t>
  </si>
  <si>
    <t>Burn Ash Pine #6</t>
  </si>
  <si>
    <t>Burn Ash Pine #7</t>
  </si>
  <si>
    <t>Burn Ash Peat #2</t>
  </si>
  <si>
    <t>Burn Ash Peat #3</t>
  </si>
  <si>
    <r>
      <t xml:space="preserve">Burn Ash Peat </t>
    </r>
    <r>
      <rPr>
        <b/>
        <i/>
        <sz val="11"/>
        <color theme="1"/>
        <rFont val="Calibri"/>
        <family val="2"/>
        <scheme val="minor"/>
      </rPr>
      <t>#</t>
    </r>
    <r>
      <rPr>
        <b/>
        <sz val="11"/>
        <color theme="1"/>
        <rFont val="Calibri"/>
        <family val="2"/>
        <scheme val="minor"/>
      </rPr>
      <t>4</t>
    </r>
  </si>
  <si>
    <t>Burn Fuel Pine #5</t>
  </si>
  <si>
    <t>Burn Fuel Pine #6</t>
  </si>
  <si>
    <t>Burn Fuel Pine #7</t>
  </si>
  <si>
    <t>Burn Fuel Peat #2</t>
  </si>
  <si>
    <t>Burn Fuel Peat #3</t>
  </si>
  <si>
    <t>Burn Fuel Peat #4</t>
  </si>
  <si>
    <t>Burn Fuel Pine #0</t>
  </si>
  <si>
    <t>Burn Fuel Peat #1</t>
  </si>
  <si>
    <t>C2F4</t>
  </si>
  <si>
    <t>% Mass</t>
  </si>
  <si>
    <t>Analyte</t>
  </si>
  <si>
    <t>MW</t>
  </si>
  <si>
    <t>Fuel</t>
  </si>
  <si>
    <t>Ash</t>
  </si>
  <si>
    <t>g/mol</t>
  </si>
  <si>
    <t>Burn #</t>
  </si>
  <si>
    <t>Date</t>
  </si>
  <si>
    <t>Ignition Time</t>
  </si>
  <si>
    <t>Fuel Type</t>
  </si>
  <si>
    <t>Amount Burned (kg)</t>
  </si>
  <si>
    <t>P. Pine Needles, Untreated</t>
  </si>
  <si>
    <t>Peat, Untreated</t>
  </si>
  <si>
    <t>Duff, Cs Treated</t>
  </si>
  <si>
    <t>P. Pine Needles, Cs Treated</t>
  </si>
  <si>
    <t>Cs2O (% mass)</t>
  </si>
  <si>
    <t>Cs (% mass)</t>
  </si>
  <si>
    <t>Cs (g, as Cs)</t>
  </si>
  <si>
    <t>Burned</t>
  </si>
  <si>
    <t>PM (g)</t>
  </si>
  <si>
    <t>Total PM (g)</t>
  </si>
  <si>
    <t>Stack Flow</t>
  </si>
  <si>
    <t>PM Mass Rate (mg/dscm)</t>
  </si>
  <si>
    <t>dscfm</t>
  </si>
  <si>
    <t>Cs Mass Rate (mg Cs/dscm)</t>
  </si>
  <si>
    <t>Total Cs Mass (g)</t>
  </si>
  <si>
    <t>error</t>
  </si>
  <si>
    <t>Cs Mass Calculations</t>
  </si>
  <si>
    <t>Draft, 9-29-16, C Hayes (ERG)</t>
  </si>
  <si>
    <t>Pine Needles</t>
  </si>
  <si>
    <t>Peat</t>
  </si>
  <si>
    <t>Cs in Ash (g)</t>
  </si>
  <si>
    <t>Cs in PM (g)</t>
  </si>
  <si>
    <t>Run</t>
  </si>
  <si>
    <t>Fuel Burned (kg)</t>
  </si>
  <si>
    <t>Fraction Cs Emitted</t>
  </si>
  <si>
    <t>Percent Emitted</t>
  </si>
  <si>
    <t>Std Dev</t>
  </si>
  <si>
    <t>Percent Cs Emitted</t>
  </si>
  <si>
    <t>Sample</t>
  </si>
  <si>
    <t>ND</t>
  </si>
  <si>
    <t>J</t>
  </si>
  <si>
    <t>PEAT BLANK RUN 2 PM 2.5 M201A</t>
  </si>
  <si>
    <t>PINE NEEDLE BLANK RUN 1 + PM 10 M201A</t>
  </si>
  <si>
    <t>PINE NEEDLE BLANK RUN 1 PM 10 M201A</t>
  </si>
  <si>
    <t>PINE NEEDLE BLANK RUN 1 PM 2.5 M201A</t>
  </si>
  <si>
    <t>PEAT BLANK RUN 2 PM 10 M201A</t>
  </si>
  <si>
    <t>PEAT BLANK RUN 2 + PM 10 M201A</t>
  </si>
  <si>
    <t>CS PEAT BURN RUN 3 PM 2.5 M201A</t>
  </si>
  <si>
    <t>CS PEAT BURN RUN 3 PM 10 M201A</t>
  </si>
  <si>
    <t>CS PEAT BURN RUN 3 + PM 10 M201A</t>
  </si>
  <si>
    <t>PINE NEEDLE BLANK RUN 1 M5 PROBE RINSE</t>
  </si>
  <si>
    <t>PEAT BLANK RUN 2 M5 PROBE RINSE</t>
  </si>
  <si>
    <t>CS PEAT BURN RUN 3 M-5 PROBE RINSE</t>
  </si>
  <si>
    <t>CS PEAT BURN RUN 4 M5 PROBE RINSE</t>
  </si>
  <si>
    <t>CS PEAT BURN RUN 5 M5 PROBE RINSE</t>
  </si>
  <si>
    <t>CS PINE NEEDLE BURN RUN 6 M5 PROBE RINSE</t>
  </si>
  <si>
    <t>CS PINE NEEDLE BURN RUN 7 M-5 PROBE RINSE</t>
  </si>
  <si>
    <t>CS PEAT BURN RUN 4 PM 2.5 M201A</t>
  </si>
  <si>
    <t>CS PEAT BURN RUN 4 PM 10 M-201A</t>
  </si>
  <si>
    <t>CS PEAT BURN RUN 4 + PM 10 M201A</t>
  </si>
  <si>
    <t>CS PEAT BURN RUN 5 PM 2.5 M-201A</t>
  </si>
  <si>
    <t>CS PEAT BURN RUN 5 PM 10 M-201A</t>
  </si>
  <si>
    <t>CS PEAT BURN RUN 5 + PM 10 M201A</t>
  </si>
  <si>
    <t>CS PINE NEEDLE BURN RUN 6 PM 2.5</t>
  </si>
  <si>
    <t>CS PINE NEEDLE BURN RUN 6 PM 10 M201A</t>
  </si>
  <si>
    <t>CS PINE NEEDLE BURN RUN 6 +PM 10 M201A</t>
  </si>
  <si>
    <t>CS PINE NEEDLE BURN RUN 7 PM 2.5 M201A</t>
  </si>
  <si>
    <t>CS PINE NEEDLE BURN RUN 7 PM 10 M201A</t>
  </si>
  <si>
    <t>538 CS PINE NEEDLE BURN RUN 7 + PM 10 M201A</t>
  </si>
  <si>
    <t>CS PINE NEEDLE BURN RUN 8 PM 2.5 M201A</t>
  </si>
  <si>
    <t>CS PINE NEEDLE BURN RUN 8 PM 10 M201A</t>
  </si>
  <si>
    <t>HPLC D.I. H2O BLANK</t>
  </si>
  <si>
    <t>ACETONE BLANK</t>
  </si>
  <si>
    <t>M201A (ICP-MS)</t>
  </si>
  <si>
    <t>Na (mg/kg)</t>
  </si>
  <si>
    <t>K (mg/kg)</t>
  </si>
  <si>
    <t>Cs (mg/kg)</t>
  </si>
  <si>
    <t>PM10 (% mass)</t>
  </si>
  <si>
    <t>PM2.5 (% mass)</t>
  </si>
  <si>
    <t>&gt;PM10 (% mass)</t>
  </si>
  <si>
    <t>M5 Probe Rinse (% mass)</t>
  </si>
  <si>
    <t>M5 Probe Rinse (ICP-MS)</t>
  </si>
  <si>
    <t>M201A Filters (XRF)</t>
  </si>
  <si>
    <t>M5 Filters (XRF)</t>
  </si>
  <si>
    <t>M5 Total (combined XRF and ICP-MS)</t>
  </si>
  <si>
    <t>Cs (g) (Filters)</t>
  </si>
  <si>
    <t>Cs (g) (Probe Rinse)</t>
  </si>
  <si>
    <t>XRF</t>
  </si>
  <si>
    <t>ICP-MS</t>
  </si>
  <si>
    <t>Table 1: Run Conditions</t>
  </si>
  <si>
    <r>
      <t>Temp (</t>
    </r>
    <r>
      <rPr>
        <sz val="10"/>
        <color theme="1"/>
        <rFont val="ＭＳ Ｐゴシック"/>
        <charset val="128"/>
      </rPr>
      <t>°</t>
    </r>
    <r>
      <rPr>
        <sz val="10"/>
        <color theme="1"/>
        <rFont val="Calibri"/>
        <family val="2"/>
        <scheme val="minor"/>
      </rPr>
      <t>F)</t>
    </r>
  </si>
  <si>
    <t>Relative Humidity (%)</t>
  </si>
  <si>
    <t>Run Description</t>
  </si>
  <si>
    <t>Pine Needle Blank</t>
  </si>
  <si>
    <t>Duff, Cs Doped</t>
  </si>
  <si>
    <t>Pine Needles, Cs Doped</t>
  </si>
  <si>
    <t>Duff Blank</t>
  </si>
  <si>
    <t>Fire Extinguished</t>
  </si>
  <si>
    <t>Initial Fuel Mass (kg)</t>
  </si>
  <si>
    <t>Final Ash Mass (kg)</t>
  </si>
  <si>
    <t>Initial Cs (% mass)</t>
  </si>
  <si>
    <t>Initial Cs (g)</t>
  </si>
  <si>
    <t>Cs in Ash (% mass as Cs2O)</t>
  </si>
  <si>
    <t>Table 2: Fuel and Ash Analysis (Via XRF)</t>
  </si>
  <si>
    <t>Table 3: Stack Sampling Data</t>
  </si>
  <si>
    <t>M5 PM (g)</t>
  </si>
  <si>
    <t>M201A Total PM (g)</t>
  </si>
  <si>
    <t>M5 PM Mass Rate (mg/dscm)</t>
  </si>
  <si>
    <t>M201A PM Mass Rate (mg/dscm)</t>
  </si>
  <si>
    <t>Stack Flow (dscm/min)</t>
  </si>
  <si>
    <t>Burn Time (min)</t>
  </si>
  <si>
    <t>Total Stack Volume (dscm)</t>
  </si>
  <si>
    <t>N/A</t>
  </si>
  <si>
    <t>Table 4: Method 5 Results (XRF on Filters, ICP-MS on Probe Rinse)</t>
  </si>
  <si>
    <t>Total Cs Mass (XRF) (g)</t>
  </si>
  <si>
    <t>Table 5: Method 201A Results</t>
  </si>
  <si>
    <t>Total Cs Mass (ICP-MS) (g)</t>
  </si>
  <si>
    <t>Table 6: Summary of Pine Needle Results (XRF)</t>
  </si>
  <si>
    <t>Table 7: Summary of Pine Needle Results (ICP-MS)</t>
  </si>
  <si>
    <t>Table 8: Summary of Duff Results (XRF)</t>
  </si>
  <si>
    <t>Table 9: Summary of Duff Results (ICP-MS)</t>
  </si>
  <si>
    <t>Cs PINE NEEDLE BURN RUN 8 M-5 PROBE RINSE</t>
  </si>
  <si>
    <t>Cs PINE NEEDLE BURN RUN 8 + PM 10 M201A</t>
  </si>
  <si>
    <t>Table 10: Summary of Cs distribution in different particle sizes (ICP-MS)</t>
  </si>
  <si>
    <t>Cs in Ash (g/kg burned)</t>
  </si>
  <si>
    <t>Cs in PM (g/kg burned)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</si>
</sst>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"/>
    <numFmt numFmtId="167" formatCode="0.0E+00"/>
    <numFmt numFmtId="168" formatCode="h:mm;@"/>
    <numFmt numFmtId="169" formatCode="_(* #,##0.0000_);_(* \(#,##0.0000\);_(* &quot;-&quot;????_);_(@_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ＭＳ Ｐゴシック"/>
      <charset val="128"/>
    </font>
    <font>
      <sz val="9"/>
      <color indexed="81"/>
      <name val="Tahoma"/>
    </font>
    <font>
      <b/>
      <sz val="9"/>
      <color indexed="81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/>
    <xf numFmtId="0" fontId="0" fillId="2" borderId="0" xfId="0" applyFill="1"/>
    <xf numFmtId="0" fontId="0" fillId="0" borderId="0" xfId="0" applyFill="1"/>
    <xf numFmtId="0" fontId="0" fillId="2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6" fillId="6" borderId="8" xfId="0" applyFont="1" applyFill="1" applyBorder="1"/>
    <xf numFmtId="0" fontId="4" fillId="0" borderId="0" xfId="0" applyFont="1" applyFill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4" fontId="5" fillId="0" borderId="4" xfId="0" applyNumberFormat="1" applyFont="1" applyFill="1" applyBorder="1"/>
    <xf numFmtId="0" fontId="4" fillId="0" borderId="0" xfId="0" applyFont="1" applyBorder="1" applyAlignment="1">
      <alignment horizontal="right"/>
    </xf>
    <xf numFmtId="164" fontId="5" fillId="0" borderId="6" xfId="0" applyNumberFormat="1" applyFont="1" applyFill="1" applyBorder="1"/>
    <xf numFmtId="0" fontId="4" fillId="0" borderId="1" xfId="0" applyFont="1" applyBorder="1"/>
    <xf numFmtId="0" fontId="4" fillId="0" borderId="2" xfId="0" applyFont="1" applyBorder="1"/>
    <xf numFmtId="0" fontId="5" fillId="3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4" fontId="4" fillId="0" borderId="2" xfId="0" applyNumberFormat="1" applyFont="1" applyBorder="1"/>
    <xf numFmtId="20" fontId="4" fillId="0" borderId="2" xfId="0" applyNumberFormat="1" applyFont="1" applyBorder="1"/>
    <xf numFmtId="0" fontId="4" fillId="0" borderId="3" xfId="0" applyFont="1" applyBorder="1"/>
    <xf numFmtId="0" fontId="5" fillId="3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4" fontId="4" fillId="0" borderId="0" xfId="0" applyNumberFormat="1" applyFont="1" applyBorder="1"/>
    <xf numFmtId="20" fontId="4" fillId="0" borderId="0" xfId="0" applyNumberFormat="1" applyFont="1" applyBorder="1"/>
    <xf numFmtId="0" fontId="4" fillId="0" borderId="5" xfId="0" applyFont="1" applyBorder="1"/>
    <xf numFmtId="14" fontId="4" fillId="0" borderId="7" xfId="0" applyNumberFormat="1" applyFont="1" applyBorder="1"/>
    <xf numFmtId="20" fontId="4" fillId="0" borderId="7" xfId="0" applyNumberFormat="1" applyFont="1" applyBorder="1"/>
    <xf numFmtId="0" fontId="4" fillId="0" borderId="8" xfId="0" applyFont="1" applyBorder="1"/>
    <xf numFmtId="2" fontId="6" fillId="6" borderId="5" xfId="0" applyNumberFormat="1" applyFont="1" applyFill="1" applyBorder="1"/>
    <xf numFmtId="2" fontId="6" fillId="6" borderId="8" xfId="0" applyNumberFormat="1" applyFont="1" applyFill="1" applyBorder="1"/>
    <xf numFmtId="0" fontId="6" fillId="5" borderId="8" xfId="0" applyFont="1" applyFill="1" applyBorder="1"/>
    <xf numFmtId="11" fontId="6" fillId="5" borderId="5" xfId="0" applyNumberFormat="1" applyFont="1" applyFill="1" applyBorder="1" applyAlignment="1">
      <alignment horizontal="right"/>
    </xf>
    <xf numFmtId="11" fontId="6" fillId="5" borderId="8" xfId="0" applyNumberFormat="1" applyFont="1" applyFill="1" applyBorder="1" applyAlignment="1">
      <alignment horizontal="right"/>
    </xf>
    <xf numFmtId="0" fontId="5" fillId="0" borderId="7" xfId="0" applyFont="1" applyFill="1" applyBorder="1"/>
    <xf numFmtId="2" fontId="5" fillId="0" borderId="0" xfId="0" applyNumberFormat="1" applyFont="1" applyFill="1" applyBorder="1"/>
    <xf numFmtId="2" fontId="5" fillId="0" borderId="7" xfId="0" applyNumberFormat="1" applyFont="1" applyFill="1" applyBorder="1"/>
    <xf numFmtId="1" fontId="5" fillId="0" borderId="0" xfId="0" applyNumberFormat="1" applyFont="1" applyFill="1" applyBorder="1"/>
    <xf numFmtId="1" fontId="5" fillId="0" borderId="7" xfId="0" applyNumberFormat="1" applyFont="1" applyFill="1" applyBorder="1"/>
    <xf numFmtId="0" fontId="5" fillId="0" borderId="7" xfId="0" applyFont="1" applyFill="1" applyBorder="1" applyAlignment="1">
      <alignment horizontal="center"/>
    </xf>
    <xf numFmtId="1" fontId="5" fillId="0" borderId="2" xfId="0" applyNumberFormat="1" applyFont="1" applyFill="1" applyBorder="1"/>
    <xf numFmtId="0" fontId="5" fillId="7" borderId="8" xfId="0" applyFont="1" applyFill="1" applyBorder="1"/>
    <xf numFmtId="2" fontId="5" fillId="7" borderId="5" xfId="0" applyNumberFormat="1" applyFont="1" applyFill="1" applyBorder="1"/>
    <xf numFmtId="2" fontId="5" fillId="7" borderId="8" xfId="0" applyNumberFormat="1" applyFont="1" applyFill="1" applyBorder="1"/>
    <xf numFmtId="0" fontId="5" fillId="5" borderId="7" xfId="0" applyFont="1" applyFill="1" applyBorder="1"/>
    <xf numFmtId="11" fontId="5" fillId="5" borderId="0" xfId="0" applyNumberFormat="1" applyFont="1" applyFill="1" applyBorder="1" applyAlignment="1">
      <alignment horizontal="right"/>
    </xf>
    <xf numFmtId="11" fontId="5" fillId="5" borderId="7" xfId="0" applyNumberFormat="1" applyFont="1" applyFill="1" applyBorder="1" applyAlignment="1">
      <alignment horizontal="right"/>
    </xf>
    <xf numFmtId="0" fontId="4" fillId="0" borderId="0" xfId="0" applyNumberFormat="1" applyFont="1"/>
    <xf numFmtId="164" fontId="5" fillId="0" borderId="1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11" fontId="6" fillId="5" borderId="3" xfId="0" applyNumberFormat="1" applyFont="1" applyFill="1" applyBorder="1" applyAlignment="1">
      <alignment horizontal="right"/>
    </xf>
    <xf numFmtId="165" fontId="5" fillId="0" borderId="1" xfId="1" applyNumberFormat="1" applyFont="1" applyFill="1" applyBorder="1"/>
    <xf numFmtId="165" fontId="5" fillId="0" borderId="2" xfId="1" applyNumberFormat="1" applyFont="1" applyFill="1" applyBorder="1"/>
    <xf numFmtId="165" fontId="5" fillId="0" borderId="4" xfId="1" applyNumberFormat="1" applyFont="1" applyFill="1" applyBorder="1"/>
    <xf numFmtId="165" fontId="5" fillId="0" borderId="0" xfId="1" applyNumberFormat="1" applyFont="1" applyFill="1" applyBorder="1"/>
    <xf numFmtId="165" fontId="5" fillId="0" borderId="6" xfId="1" applyNumberFormat="1" applyFont="1" applyFill="1" applyBorder="1"/>
    <xf numFmtId="165" fontId="5" fillId="0" borderId="7" xfId="1" applyNumberFormat="1" applyFont="1" applyFill="1" applyBorder="1"/>
    <xf numFmtId="0" fontId="12" fillId="0" borderId="0" xfId="0" applyFont="1"/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6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right"/>
    </xf>
    <xf numFmtId="164" fontId="5" fillId="0" borderId="0" xfId="0" applyNumberFormat="1" applyFont="1" applyFill="1" applyBorder="1"/>
    <xf numFmtId="164" fontId="5" fillId="0" borderId="7" xfId="0" applyNumberFormat="1" applyFont="1" applyFill="1" applyBorder="1"/>
    <xf numFmtId="11" fontId="4" fillId="0" borderId="0" xfId="0" applyNumberFormat="1" applyFont="1" applyBorder="1" applyAlignment="1">
      <alignment horizontal="right"/>
    </xf>
    <xf numFmtId="11" fontId="4" fillId="0" borderId="7" xfId="0" applyNumberFormat="1" applyFont="1" applyBorder="1" applyAlignment="1">
      <alignment horizontal="right"/>
    </xf>
    <xf numFmtId="11" fontId="4" fillId="0" borderId="6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2" fontId="0" fillId="0" borderId="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1" fillId="0" borderId="11" xfId="0" applyNumberFormat="1" applyFont="1" applyBorder="1" applyAlignment="1">
      <alignment horizontal="center" wrapText="1"/>
    </xf>
    <xf numFmtId="0" fontId="4" fillId="8" borderId="0" xfId="0" applyFont="1" applyFill="1"/>
    <xf numFmtId="0" fontId="4" fillId="8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/>
    </xf>
    <xf numFmtId="169" fontId="5" fillId="0" borderId="0" xfId="0" applyNumberFormat="1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12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Cs Emitted in Stack Gas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Pine Needles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Summary!$H$4:$H$6</c:f>
              <c:numCache>
                <c:formatCode>0.0</c:formatCode>
                <c:ptCount val="3"/>
                <c:pt idx="0">
                  <c:v>2.8759316057171715E-2</c:v>
                </c:pt>
                <c:pt idx="1">
                  <c:v>0.16789334483057039</c:v>
                </c:pt>
                <c:pt idx="2">
                  <c:v>0.12195995276132712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4F-4506-8327-384A7DCEF6E9}"/>
            </c:ext>
          </c:extLst>
        </c:ser>
        <c:ser>
          <c:idx val="1"/>
          <c:order val="1"/>
          <c:tx>
            <c:v>Peat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Summary!$Q$4:$Q$6</c:f>
              <c:numCache>
                <c:formatCode>0.0E+00</c:formatCode>
                <c:ptCount val="3"/>
                <c:pt idx="0">
                  <c:v>6.5882031366919822E-2</c:v>
                </c:pt>
                <c:pt idx="1">
                  <c:v>1.8112894039543831E-2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4F-4506-8327-384A7DCEF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931088"/>
        <c:axId val="187931480"/>
      </c:barChart>
      <c:catAx>
        <c:axId val="187931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31480"/>
        <c:crosses val="autoZero"/>
        <c:auto val="1"/>
        <c:lblAlgn val="ctr"/>
        <c:lblOffset val="100"/>
        <c:noMultiLvlLbl val="0"/>
      </c:catAx>
      <c:valAx>
        <c:axId val="18793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3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Cs Emitted in Stack</a:t>
            </a:r>
            <a:r>
              <a:rPr lang="en-US" baseline="0"/>
              <a:t> Gas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Pine Needles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fixedVal"/>
            <c:noEndCap val="0"/>
            <c:val val="7.9000000000000015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Summary!$G$8</c:f>
              <c:numCache>
                <c:formatCode>0.00</c:formatCode>
                <c:ptCount val="1"/>
                <c:pt idx="0">
                  <c:v>0.10620420454968973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0-4FFE-9356-0FFC09DB2E52}"/>
            </c:ext>
          </c:extLst>
        </c:ser>
        <c:ser>
          <c:idx val="1"/>
          <c:order val="1"/>
          <c:tx>
            <c:v>Peat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fixedVal"/>
            <c:noEndCap val="0"/>
            <c:val val="3.4000000000000009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Summary!$P$8</c:f>
              <c:numCache>
                <c:formatCode>0.00</c:formatCode>
                <c:ptCount val="1"/>
                <c:pt idx="0">
                  <c:v>2.7998308468821214E-2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00-4FFE-9356-0FFC09DB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932264"/>
        <c:axId val="187932656"/>
      </c:barChart>
      <c:catAx>
        <c:axId val="187932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32656"/>
        <c:crosses val="autoZero"/>
        <c:auto val="1"/>
        <c:lblAlgn val="ctr"/>
        <c:lblOffset val="100"/>
        <c:noMultiLvlLbl val="0"/>
      </c:catAx>
      <c:valAx>
        <c:axId val="187932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3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104775</xdr:rowOff>
    </xdr:from>
    <xdr:to>
      <xdr:col>7</xdr:col>
      <xdr:colOff>504825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</xdr:colOff>
      <xdr:row>8</xdr:row>
      <xdr:rowOff>142875</xdr:rowOff>
    </xdr:from>
    <xdr:to>
      <xdr:col>16</xdr:col>
      <xdr:colOff>547687</xdr:colOff>
      <xdr:row>23</xdr:row>
      <xdr:rowOff>28575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3"/>
  <sheetViews>
    <sheetView tabSelected="1" topLeftCell="A70" workbookViewId="0">
      <selection activeCell="A84" sqref="A84"/>
    </sheetView>
  </sheetViews>
  <sheetFormatPr defaultRowHeight="15"/>
  <cols>
    <col min="1" max="3" width="11.7109375" customWidth="1"/>
    <col min="4" max="4" width="13.28515625" customWidth="1"/>
    <col min="5" max="5" width="11.7109375" customWidth="1"/>
    <col min="6" max="6" width="16.7109375" customWidth="1"/>
    <col min="7" max="8" width="11.7109375" customWidth="1"/>
  </cols>
  <sheetData>
    <row r="1" spans="1:7" ht="15.75" thickBot="1">
      <c r="A1" s="1" t="s">
        <v>170</v>
      </c>
    </row>
    <row r="2" spans="1:7" s="70" customFormat="1" ht="30">
      <c r="A2" s="117" t="str">
        <f>'Fire Data'!B5</f>
        <v>Run</v>
      </c>
      <c r="B2" s="118" t="str">
        <f>'Fire Data'!C5</f>
        <v>Date</v>
      </c>
      <c r="C2" s="118" t="str">
        <f>'Fire Data'!D5</f>
        <v>Ignition Time</v>
      </c>
      <c r="D2" s="118" t="str">
        <f>'Fire Data'!E5</f>
        <v>Fire Extinguished</v>
      </c>
      <c r="E2" s="118" t="str">
        <f>'Fire Data'!F5</f>
        <v>Temp (°F)</v>
      </c>
      <c r="F2" s="118" t="str">
        <f>'Fire Data'!G5</f>
        <v>Relative Humidity (%)</v>
      </c>
      <c r="G2" s="119" t="str">
        <f>'Fire Data'!H5</f>
        <v>Run Description</v>
      </c>
    </row>
    <row r="3" spans="1:7">
      <c r="A3" s="120">
        <f>'Fire Data'!B6</f>
        <v>1</v>
      </c>
      <c r="B3" s="121">
        <f>'Fire Data'!C6</f>
        <v>42451</v>
      </c>
      <c r="C3" s="122">
        <f>'Fire Data'!D6</f>
        <v>0.57013888888888886</v>
      </c>
      <c r="D3" s="122">
        <f>'Fire Data'!E6</f>
        <v>0.6118055555555556</v>
      </c>
      <c r="E3" s="134">
        <f>'Fire Data'!F6</f>
        <v>79</v>
      </c>
      <c r="F3" s="123">
        <f>'Fire Data'!G6</f>
        <v>19.5</v>
      </c>
      <c r="G3" s="124" t="str">
        <f>'Fire Data'!H6</f>
        <v>Pine Needle Blank</v>
      </c>
    </row>
    <row r="4" spans="1:7">
      <c r="A4" s="120">
        <f>'Fire Data'!B7</f>
        <v>2</v>
      </c>
      <c r="B4" s="121">
        <f>'Fire Data'!C7</f>
        <v>42451</v>
      </c>
      <c r="C4" s="122">
        <f>'Fire Data'!D7</f>
        <v>0.6777777777777777</v>
      </c>
      <c r="D4" s="122">
        <f>'Fire Data'!E7</f>
        <v>0.74305555555555547</v>
      </c>
      <c r="E4" s="134">
        <f>'Fire Data'!F7</f>
        <v>79.5</v>
      </c>
      <c r="F4" s="123">
        <f>'Fire Data'!G7</f>
        <v>15.6</v>
      </c>
      <c r="G4" s="124" t="str">
        <f>'Fire Data'!H7</f>
        <v>Duff Blank</v>
      </c>
    </row>
    <row r="5" spans="1:7">
      <c r="A5" s="120">
        <f>'Fire Data'!B8</f>
        <v>3</v>
      </c>
      <c r="B5" s="121">
        <f>'Fire Data'!C8</f>
        <v>42452</v>
      </c>
      <c r="C5" s="122">
        <f>'Fire Data'!D8</f>
        <v>0.42291666666666666</v>
      </c>
      <c r="D5" s="122">
        <f>'Fire Data'!E8</f>
        <v>0.50694444444444442</v>
      </c>
      <c r="E5" s="134">
        <f>'Fire Data'!F8</f>
        <v>78.8</v>
      </c>
      <c r="F5" s="123">
        <f>'Fire Data'!G8</f>
        <v>19.100000000000001</v>
      </c>
      <c r="G5" s="124" t="str">
        <f>'Fire Data'!H8</f>
        <v>Duff, Cs Doped</v>
      </c>
    </row>
    <row r="6" spans="1:7">
      <c r="A6" s="120">
        <f>'Fire Data'!B9</f>
        <v>4</v>
      </c>
      <c r="B6" s="121">
        <f>'Fire Data'!C9</f>
        <v>42452</v>
      </c>
      <c r="C6" s="122">
        <f>'Fire Data'!D9</f>
        <v>0.54722222222222217</v>
      </c>
      <c r="D6" s="122">
        <f>'Fire Data'!E9</f>
        <v>0.63055555555555554</v>
      </c>
      <c r="E6" s="134">
        <f>'Fire Data'!F9</f>
        <v>82.6</v>
      </c>
      <c r="F6" s="123">
        <f>'Fire Data'!G9</f>
        <v>16.399999999999999</v>
      </c>
      <c r="G6" s="124" t="str">
        <f>'Fire Data'!H9</f>
        <v>Duff, Cs Doped</v>
      </c>
    </row>
    <row r="7" spans="1:7">
      <c r="A7" s="120">
        <f>'Fire Data'!B10</f>
        <v>5</v>
      </c>
      <c r="B7" s="121">
        <f>'Fire Data'!C10</f>
        <v>42452</v>
      </c>
      <c r="C7" s="122">
        <f>'Fire Data'!D10</f>
        <v>0.66319444444444442</v>
      </c>
      <c r="D7" s="122">
        <f>'Fire Data'!E10</f>
        <v>0.74652777777777779</v>
      </c>
      <c r="E7" s="134">
        <f>'Fire Data'!F10</f>
        <v>81.3</v>
      </c>
      <c r="F7" s="123">
        <f>'Fire Data'!G10</f>
        <v>13.9</v>
      </c>
      <c r="G7" s="124" t="str">
        <f>'Fire Data'!H10</f>
        <v>Duff, Cs Doped</v>
      </c>
    </row>
    <row r="8" spans="1:7">
      <c r="A8" s="120">
        <f>'Fire Data'!B11</f>
        <v>6</v>
      </c>
      <c r="B8" s="121">
        <f>'Fire Data'!C11</f>
        <v>42453</v>
      </c>
      <c r="C8" s="122">
        <f>'Fire Data'!D11</f>
        <v>0.3833333333333333</v>
      </c>
      <c r="D8" s="122">
        <f>'Fire Data'!E11</f>
        <v>0.42569444444444443</v>
      </c>
      <c r="E8" s="134">
        <f>'Fire Data'!F11</f>
        <v>76</v>
      </c>
      <c r="F8" s="123">
        <f>'Fire Data'!G11</f>
        <v>23.3</v>
      </c>
      <c r="G8" s="124" t="str">
        <f>'Fire Data'!H11</f>
        <v>Pine Needles, Cs Doped</v>
      </c>
    </row>
    <row r="9" spans="1:7">
      <c r="A9" s="120">
        <f>'Fire Data'!B12</f>
        <v>7</v>
      </c>
      <c r="B9" s="121">
        <f>'Fire Data'!C12</f>
        <v>42453</v>
      </c>
      <c r="C9" s="122">
        <f>'Fire Data'!D12</f>
        <v>0.45624999999999999</v>
      </c>
      <c r="D9" s="122">
        <f>'Fire Data'!E12</f>
        <v>0.49861111111111112</v>
      </c>
      <c r="E9" s="134">
        <f>'Fire Data'!F12</f>
        <v>76.900000000000006</v>
      </c>
      <c r="F9" s="123">
        <f>'Fire Data'!G12</f>
        <v>22.4</v>
      </c>
      <c r="G9" s="124" t="str">
        <f>'Fire Data'!H12</f>
        <v>Pine Needles, Cs Doped</v>
      </c>
    </row>
    <row r="10" spans="1:7" ht="15.75" thickBot="1">
      <c r="A10" s="125">
        <f>'Fire Data'!B13</f>
        <v>8</v>
      </c>
      <c r="B10" s="126">
        <f>'Fire Data'!C13</f>
        <v>42453</v>
      </c>
      <c r="C10" s="127">
        <f>'Fire Data'!D13</f>
        <v>0.55763888888888891</v>
      </c>
      <c r="D10" s="127">
        <f>'Fire Data'!E13</f>
        <v>0.6</v>
      </c>
      <c r="E10" s="135">
        <f>'Fire Data'!F13</f>
        <v>75.7</v>
      </c>
      <c r="F10" s="128">
        <f>'Fire Data'!G13</f>
        <v>19.5</v>
      </c>
      <c r="G10" s="129" t="str">
        <f>'Fire Data'!H13</f>
        <v>Pine Needles, Cs Doped</v>
      </c>
    </row>
    <row r="12" spans="1:7" ht="15.75" thickBot="1">
      <c r="A12" s="1" t="s">
        <v>184</v>
      </c>
    </row>
    <row r="13" spans="1:7" s="70" customFormat="1" ht="30">
      <c r="A13" s="117" t="str">
        <f>'Fire Data'!B5</f>
        <v>Run</v>
      </c>
      <c r="B13" s="118" t="str">
        <f>'Fire Data'!I5</f>
        <v>Initial Fuel Mass (kg)</v>
      </c>
      <c r="C13" s="118" t="str">
        <f>'Fire Data'!J5</f>
        <v>Initial Cs (% mass)</v>
      </c>
      <c r="D13" s="118" t="str">
        <f>'Fire Data'!K5</f>
        <v>Initial Cs (g)</v>
      </c>
      <c r="E13" s="118" t="str">
        <f>'Fire Data'!L5</f>
        <v>Final Ash Mass (kg)</v>
      </c>
      <c r="F13" s="118" t="str">
        <f>'Fire Data'!M5</f>
        <v>Cs in Ash (% mass as Cs2O)</v>
      </c>
      <c r="G13" s="138" t="str">
        <f>'Fire Data'!N5</f>
        <v>Cs in Ash (g)</v>
      </c>
    </row>
    <row r="14" spans="1:7">
      <c r="A14" s="120">
        <f>'Fire Data'!B6</f>
        <v>1</v>
      </c>
      <c r="B14" s="132">
        <f>'Fire Data'!I6</f>
        <v>5</v>
      </c>
      <c r="C14" s="130">
        <f>'Fire Data'!J6</f>
        <v>1.4E-2</v>
      </c>
      <c r="D14" s="132">
        <f>'Fire Data'!K6</f>
        <v>0.70000000000000007</v>
      </c>
      <c r="E14" s="130">
        <f>'Fire Data'!L6</f>
        <v>0.2</v>
      </c>
      <c r="F14" s="130">
        <f>'Fire Data'!M6</f>
        <v>3.5999999999999997E-2</v>
      </c>
      <c r="G14" s="136">
        <f>'Fire Data'!N6</f>
        <v>6.7912380371102393E-2</v>
      </c>
    </row>
    <row r="15" spans="1:7">
      <c r="A15" s="120">
        <f>'Fire Data'!B7</f>
        <v>2</v>
      </c>
      <c r="B15" s="132">
        <f>'Fire Data'!I7</f>
        <v>2.92</v>
      </c>
      <c r="C15" s="130">
        <f>'Fire Data'!J7</f>
        <v>1.2999999999999999E-2</v>
      </c>
      <c r="D15" s="132">
        <f>'Fire Data'!K7</f>
        <v>0.37959999999999999</v>
      </c>
      <c r="E15" s="130">
        <f>'Fire Data'!L7</f>
        <v>1.4159999999999999</v>
      </c>
      <c r="F15" s="130">
        <f>'Fire Data'!M7</f>
        <v>4.0000000000000001E-3</v>
      </c>
      <c r="G15" s="136">
        <f>'Fire Data'!N7</f>
        <v>5.3424405891933896E-2</v>
      </c>
    </row>
    <row r="16" spans="1:7">
      <c r="A16" s="120">
        <f>'Fire Data'!B8</f>
        <v>3</v>
      </c>
      <c r="B16" s="132">
        <f>'Fire Data'!I8</f>
        <v>2.7</v>
      </c>
      <c r="C16" s="130">
        <f>'Fire Data'!J8</f>
        <v>0.52</v>
      </c>
      <c r="D16" s="132">
        <f>'Fire Data'!K8</f>
        <v>14.04</v>
      </c>
      <c r="E16" s="130">
        <f>'Fire Data'!L8</f>
        <v>1.36</v>
      </c>
      <c r="F16" s="130">
        <f>'Fire Data'!M8</f>
        <v>0.41199999999999998</v>
      </c>
      <c r="G16" s="136">
        <f>'Fire Data'!N8</f>
        <v>5.2850923568800132</v>
      </c>
    </row>
    <row r="17" spans="1:8">
      <c r="A17" s="120">
        <f>'Fire Data'!B9</f>
        <v>4</v>
      </c>
      <c r="B17" s="132">
        <f>'Fire Data'!I9</f>
        <v>2.4</v>
      </c>
      <c r="C17" s="130">
        <f>'Fire Data'!J9</f>
        <v>0.432</v>
      </c>
      <c r="D17" s="132">
        <f>'Fire Data'!K9</f>
        <v>10.368</v>
      </c>
      <c r="E17" s="130">
        <f>'Fire Data'!L9</f>
        <v>1.115</v>
      </c>
      <c r="F17" s="130">
        <f>'Fire Data'!M9</f>
        <v>0.51900000000000002</v>
      </c>
      <c r="G17" s="136">
        <f>'Fire Data'!N9</f>
        <v>5.4583160882015829</v>
      </c>
    </row>
    <row r="18" spans="1:8">
      <c r="A18" s="120">
        <f>'Fire Data'!B10</f>
        <v>5</v>
      </c>
      <c r="B18" s="132">
        <f>'Fire Data'!I10</f>
        <v>2.9</v>
      </c>
      <c r="C18" s="130">
        <f>'Fire Data'!J10</f>
        <v>0.47799999999999998</v>
      </c>
      <c r="D18" s="132">
        <f>'Fire Data'!K10</f>
        <v>13.861999999999998</v>
      </c>
      <c r="E18" s="130">
        <f>'Fire Data'!L10</f>
        <v>1.534</v>
      </c>
      <c r="F18" s="130">
        <f>'Fire Data'!M10</f>
        <v>0.38</v>
      </c>
      <c r="G18" s="136">
        <f>'Fire Data'!N10</f>
        <v>5.4982617730448631</v>
      </c>
    </row>
    <row r="19" spans="1:8">
      <c r="A19" s="120">
        <f>'Fire Data'!B11</f>
        <v>6</v>
      </c>
      <c r="B19" s="132">
        <f>'Fire Data'!I11</f>
        <v>5.55</v>
      </c>
      <c r="C19" s="130">
        <f>'Fire Data'!J11</f>
        <v>0.17299999999999999</v>
      </c>
      <c r="D19" s="132">
        <f>'Fire Data'!K11</f>
        <v>9.6014999999999979</v>
      </c>
      <c r="E19" s="130">
        <f>'Fire Data'!L11</f>
        <v>0.35899999999999999</v>
      </c>
      <c r="F19" s="130">
        <f>'Fire Data'!M11</f>
        <v>1.47</v>
      </c>
      <c r="G19" s="136">
        <f>'Fire Data'!N11</f>
        <v>4.9776945129502597</v>
      </c>
    </row>
    <row r="20" spans="1:8">
      <c r="A20" s="120">
        <f>'Fire Data'!B12</f>
        <v>7</v>
      </c>
      <c r="B20" s="132">
        <f>'Fire Data'!I12</f>
        <v>5.2430000000000003</v>
      </c>
      <c r="C20" s="130">
        <f>'Fire Data'!J12</f>
        <v>0.253</v>
      </c>
      <c r="D20" s="132">
        <f>'Fire Data'!K12</f>
        <v>13.264790000000001</v>
      </c>
      <c r="E20" s="130">
        <f>'Fire Data'!L12</f>
        <v>0.315</v>
      </c>
      <c r="F20" s="130">
        <f>'Fire Data'!M12</f>
        <v>1.476</v>
      </c>
      <c r="G20" s="136">
        <f>'Fire Data'!N12</f>
        <v>4.385441962463938</v>
      </c>
    </row>
    <row r="21" spans="1:8" ht="15.75" thickBot="1">
      <c r="A21" s="125">
        <f>'Fire Data'!B13</f>
        <v>8</v>
      </c>
      <c r="B21" s="133">
        <f>'Fire Data'!I13</f>
        <v>5.1559999999999997</v>
      </c>
      <c r="C21" s="131">
        <f>'Fire Data'!J13</f>
        <v>0.20899999999999999</v>
      </c>
      <c r="D21" s="133">
        <f>'Fire Data'!K13</f>
        <v>10.77604</v>
      </c>
      <c r="E21" s="131">
        <f>'Fire Data'!L13</f>
        <v>0.38400000000000001</v>
      </c>
      <c r="F21" s="131">
        <f>'Fire Data'!M13</f>
        <v>1.3049999999999999</v>
      </c>
      <c r="G21" s="137">
        <f>'Fire Data'!N13</f>
        <v>4.7267016738287264</v>
      </c>
    </row>
    <row r="23" spans="1:8" ht="15.75" thickBot="1">
      <c r="A23" s="1" t="s">
        <v>185</v>
      </c>
    </row>
    <row r="24" spans="1:8" s="70" customFormat="1" ht="45">
      <c r="A24" s="117" t="str">
        <f>'Fire Data'!B5</f>
        <v>Run</v>
      </c>
      <c r="B24" s="118" t="str">
        <f>'Fire Data'!R5</f>
        <v>Stack Flow (dscm/min)</v>
      </c>
      <c r="C24" s="118" t="str">
        <f>'Fire Data'!S5</f>
        <v>Burn Time (min)</v>
      </c>
      <c r="D24" s="118" t="str">
        <f>'Fire Data'!T5</f>
        <v>Total Stack Volume (dscm)</v>
      </c>
      <c r="E24" s="118" t="str">
        <f>'Fire Data'!U5</f>
        <v>M5 PM (g)</v>
      </c>
      <c r="F24" s="118" t="str">
        <f>'Fire Data'!V5</f>
        <v>M5 PM Mass Rate (mg/dscm)</v>
      </c>
      <c r="G24" s="118" t="str">
        <f>'Fire Data'!Z5</f>
        <v>M201A Total PM (g)</v>
      </c>
      <c r="H24" s="138" t="str">
        <f>'Fire Data'!AA5</f>
        <v>M201A PM Mass Rate (mg/dscm)</v>
      </c>
    </row>
    <row r="25" spans="1:8">
      <c r="A25" s="120">
        <f>'Fire Data'!B6</f>
        <v>1</v>
      </c>
      <c r="B25" s="134">
        <f>'Fire Data'!R6</f>
        <v>389.41263359999999</v>
      </c>
      <c r="C25" s="134">
        <f>'Fire Data'!S6</f>
        <v>60</v>
      </c>
      <c r="D25" s="134">
        <f>'Fire Data'!T6</f>
        <v>23364.758016</v>
      </c>
      <c r="E25" s="143">
        <f>'Fire Data'!U6</f>
        <v>2.5999999999999999E-3</v>
      </c>
      <c r="F25" s="130">
        <f>'Fire Data'!V6</f>
        <v>2.46</v>
      </c>
      <c r="G25" s="143">
        <f>'Fire Data'!Z6</f>
        <v>9.2999999999999992E-3</v>
      </c>
      <c r="H25" s="139" t="str">
        <f>'Fire Data'!AA6</f>
        <v>N/A</v>
      </c>
    </row>
    <row r="26" spans="1:8">
      <c r="A26" s="120">
        <f>'Fire Data'!B7</f>
        <v>2</v>
      </c>
      <c r="B26" s="134">
        <f>'Fire Data'!R7</f>
        <v>349.54257919999998</v>
      </c>
      <c r="C26" s="134">
        <f>'Fire Data'!S7</f>
        <v>90</v>
      </c>
      <c r="D26" s="134">
        <f>'Fire Data'!T7</f>
        <v>31458.832127999998</v>
      </c>
      <c r="E26" s="143">
        <f>'Fire Data'!U7</f>
        <v>8.0000000000000004E-4</v>
      </c>
      <c r="F26" s="130">
        <f>'Fire Data'!V7</f>
        <v>0.56000000000000005</v>
      </c>
      <c r="G26" s="143">
        <f>'Fire Data'!Z7</f>
        <v>3.3E-3</v>
      </c>
      <c r="H26" s="139">
        <f>'Fire Data'!AA7</f>
        <v>4.16</v>
      </c>
    </row>
    <row r="27" spans="1:8">
      <c r="A27" s="120">
        <f>'Fire Data'!B8</f>
        <v>3</v>
      </c>
      <c r="B27" s="134">
        <f>'Fire Data'!R8</f>
        <v>394.65124159999999</v>
      </c>
      <c r="C27" s="134">
        <f>'Fire Data'!S8</f>
        <v>120</v>
      </c>
      <c r="D27" s="134">
        <f>'Fire Data'!T8</f>
        <v>47358.148992000002</v>
      </c>
      <c r="E27" s="143">
        <f>'Fire Data'!U8</f>
        <v>1.2999999999999999E-3</v>
      </c>
      <c r="F27" s="130">
        <f>'Fire Data'!V8</f>
        <v>0.6</v>
      </c>
      <c r="G27" s="143">
        <f>'Fire Data'!Z8</f>
        <v>6.1999999999999998E-3</v>
      </c>
      <c r="H27" s="139">
        <f>'Fire Data'!AA8</f>
        <v>4.1500000000000004</v>
      </c>
    </row>
    <row r="28" spans="1:8">
      <c r="A28" s="120">
        <f>'Fire Data'!B9</f>
        <v>4</v>
      </c>
      <c r="B28" s="134">
        <f>'Fire Data'!R9</f>
        <v>364.01246400000002</v>
      </c>
      <c r="C28" s="134">
        <f>'Fire Data'!S9</f>
        <v>120</v>
      </c>
      <c r="D28" s="134">
        <f>'Fire Data'!T9</f>
        <v>43681.49568</v>
      </c>
      <c r="E28" s="143">
        <f>'Fire Data'!U9</f>
        <v>4.0000000000000002E-4</v>
      </c>
      <c r="F28" s="130">
        <f>'Fire Data'!V9</f>
        <v>0.2</v>
      </c>
      <c r="G28" s="143">
        <f>'Fire Data'!Z9</f>
        <v>4.7999999999999996E-3</v>
      </c>
      <c r="H28" s="139">
        <f>'Fire Data'!AA9</f>
        <v>3.21</v>
      </c>
    </row>
    <row r="29" spans="1:8">
      <c r="A29" s="120">
        <f>'Fire Data'!B10</f>
        <v>5</v>
      </c>
      <c r="B29" s="134">
        <f>'Fire Data'!R10</f>
        <v>386.01461760000001</v>
      </c>
      <c r="C29" s="134">
        <f>'Fire Data'!S10</f>
        <v>120</v>
      </c>
      <c r="D29" s="134">
        <f>'Fire Data'!T10</f>
        <v>46321.754112000002</v>
      </c>
      <c r="E29" s="143">
        <f>'Fire Data'!U10</f>
        <v>1.1000000000000001E-3</v>
      </c>
      <c r="F29" s="130">
        <f>'Fire Data'!V10</f>
        <v>0.53</v>
      </c>
      <c r="G29" s="143">
        <f>'Fire Data'!Z10</f>
        <v>4.4000000000000003E-3</v>
      </c>
      <c r="H29" s="139">
        <f>'Fire Data'!AA10</f>
        <v>2.95</v>
      </c>
    </row>
    <row r="30" spans="1:8">
      <c r="A30" s="120">
        <f>'Fire Data'!B11</f>
        <v>6</v>
      </c>
      <c r="B30" s="134">
        <f>'Fire Data'!R11</f>
        <v>287.52878720000001</v>
      </c>
      <c r="C30" s="134">
        <f>'Fire Data'!S11</f>
        <v>60</v>
      </c>
      <c r="D30" s="134">
        <f>'Fire Data'!T11</f>
        <v>17251.727232000001</v>
      </c>
      <c r="E30" s="143">
        <f>'Fire Data'!U11</f>
        <v>1.4E-3</v>
      </c>
      <c r="F30" s="130">
        <f>'Fire Data'!V11</f>
        <v>1.76</v>
      </c>
      <c r="G30" s="143">
        <f>'Fire Data'!Z11</f>
        <v>6.0000000000000001E-3</v>
      </c>
      <c r="H30" s="139">
        <f>'Fire Data'!AA11</f>
        <v>8.81</v>
      </c>
    </row>
    <row r="31" spans="1:8">
      <c r="A31" s="120">
        <f>'Fire Data'!B12</f>
        <v>7</v>
      </c>
      <c r="B31" s="134">
        <f>'Fire Data'!R12</f>
        <v>387.85520959999997</v>
      </c>
      <c r="C31" s="134">
        <f>'Fire Data'!S12</f>
        <v>60</v>
      </c>
      <c r="D31" s="134">
        <f>'Fire Data'!T12</f>
        <v>23271.312575999997</v>
      </c>
      <c r="E31" s="143">
        <f>'Fire Data'!U12</f>
        <v>2.3999999999999998E-3</v>
      </c>
      <c r="F31" s="130">
        <f>'Fire Data'!V12</f>
        <v>2.2400000000000002</v>
      </c>
      <c r="G31" s="143">
        <f>'Fire Data'!Z12</f>
        <v>4.1999999999999997E-3</v>
      </c>
      <c r="H31" s="139">
        <f>'Fire Data'!AA12</f>
        <v>5.61</v>
      </c>
    </row>
    <row r="32" spans="1:8" ht="15.75" thickBot="1">
      <c r="A32" s="125">
        <f>'Fire Data'!B13</f>
        <v>8</v>
      </c>
      <c r="B32" s="135">
        <f>'Fire Data'!R13</f>
        <v>449.67078399999997</v>
      </c>
      <c r="C32" s="135">
        <f>'Fire Data'!S13</f>
        <v>60</v>
      </c>
      <c r="D32" s="135">
        <f>'Fire Data'!T13</f>
        <v>26980.247039999998</v>
      </c>
      <c r="E32" s="144">
        <f>'Fire Data'!U13</f>
        <v>2E-3</v>
      </c>
      <c r="F32" s="131">
        <f>'Fire Data'!V13</f>
        <v>1.62</v>
      </c>
      <c r="G32" s="144">
        <f>'Fire Data'!Z13</f>
        <v>4.4999999999999997E-3</v>
      </c>
      <c r="H32" s="140">
        <f>'Fire Data'!AA13</f>
        <v>6.04</v>
      </c>
    </row>
    <row r="34" spans="1:4" ht="15.75" thickBot="1">
      <c r="A34" s="1" t="s">
        <v>194</v>
      </c>
    </row>
    <row r="35" spans="1:4" s="70" customFormat="1" ht="45">
      <c r="A35" s="117" t="str">
        <f>'Fire Data'!B5</f>
        <v>Run</v>
      </c>
      <c r="B35" s="118" t="str">
        <f>'Fire Data'!AO5</f>
        <v>Cs (g) (Filters)</v>
      </c>
      <c r="C35" s="118" t="str">
        <f>'Fire Data'!AP5</f>
        <v>Cs (g) (Probe Rinse)</v>
      </c>
      <c r="D35" s="138" t="str">
        <f>'Fire Data'!AQ5</f>
        <v>Total Cs Mass (g)</v>
      </c>
    </row>
    <row r="36" spans="1:4">
      <c r="A36" s="120">
        <f>'Fire Data'!B6</f>
        <v>1</v>
      </c>
      <c r="B36" s="141" t="str">
        <f>'Fire Data'!AO6</f>
        <v>ND</v>
      </c>
      <c r="C36" s="141" t="str">
        <f>'Fire Data'!AP6</f>
        <v>ND</v>
      </c>
      <c r="D36" s="145" t="str">
        <f>'Fire Data'!AQ6</f>
        <v>ND</v>
      </c>
    </row>
    <row r="37" spans="1:4">
      <c r="A37" s="120">
        <f>'Fire Data'!B7</f>
        <v>2</v>
      </c>
      <c r="B37" s="141">
        <f>'Fire Data'!AO7</f>
        <v>2.1601824421019194E-3</v>
      </c>
      <c r="C37" s="141" t="str">
        <f>'Fire Data'!AP7</f>
        <v>ND</v>
      </c>
      <c r="D37" s="145">
        <f>'Fire Data'!AQ7</f>
        <v>2.1601824421019194E-3</v>
      </c>
    </row>
    <row r="38" spans="1:4">
      <c r="A38" s="120">
        <f>'Fire Data'!B8</f>
        <v>3</v>
      </c>
      <c r="B38" s="141">
        <f>'Fire Data'!AO8</f>
        <v>3.4842216803507137E-3</v>
      </c>
      <c r="C38" s="141" t="str">
        <f>'Fire Data'!AP8</f>
        <v>ND</v>
      </c>
      <c r="D38" s="145">
        <f>'Fire Data'!AQ8</f>
        <v>3.4842216803507137E-3</v>
      </c>
    </row>
    <row r="39" spans="1:4">
      <c r="A39" s="120">
        <f>'Fire Data'!B9</f>
        <v>4</v>
      </c>
      <c r="B39" s="141">
        <f>'Fire Data'!AO9</f>
        <v>9.8883811659960879E-4</v>
      </c>
      <c r="C39" s="141" t="str">
        <f>'Fire Data'!AP9</f>
        <v>ND</v>
      </c>
      <c r="D39" s="145">
        <f>'Fire Data'!AQ9</f>
        <v>9.8883811659960879E-4</v>
      </c>
    </row>
    <row r="40" spans="1:4">
      <c r="A40" s="120">
        <f>'Fire Data'!B10</f>
        <v>5</v>
      </c>
      <c r="B40" s="141" t="str">
        <f>'Fire Data'!AO10</f>
        <v>ND</v>
      </c>
      <c r="C40" s="141" t="str">
        <f>'Fire Data'!AP10</f>
        <v>ND</v>
      </c>
      <c r="D40" s="145" t="str">
        <f>'Fire Data'!AQ10</f>
        <v>ND</v>
      </c>
    </row>
    <row r="41" spans="1:4">
      <c r="A41" s="120">
        <f>'Fire Data'!B11</f>
        <v>6</v>
      </c>
      <c r="B41" s="141">
        <f>'Fire Data'!AO11</f>
        <v>1.4319627200243322E-3</v>
      </c>
      <c r="C41" s="141">
        <f>'Fire Data'!AP11</f>
        <v>7.8943903813632008E-3</v>
      </c>
      <c r="D41" s="145">
        <f>'Fire Data'!AQ11</f>
        <v>9.3263531013875328E-3</v>
      </c>
    </row>
    <row r="42" spans="1:4">
      <c r="A42" s="120">
        <f>'Fire Data'!B12</f>
        <v>7</v>
      </c>
      <c r="B42" s="141">
        <f>'Fire Data'!AO12</f>
        <v>7.3752477465152773E-3</v>
      </c>
      <c r="C42" s="141">
        <f>'Fire Data'!AP12</f>
        <v>3.1797921503846395E-2</v>
      </c>
      <c r="D42" s="145">
        <f>'Fire Data'!AQ12</f>
        <v>3.917316925036167E-2</v>
      </c>
    </row>
    <row r="43" spans="1:4" ht="15.75" thickBot="1">
      <c r="A43" s="125">
        <f>'Fire Data'!B13</f>
        <v>8</v>
      </c>
      <c r="B43" s="142">
        <f>'Fire Data'!AO13</f>
        <v>5.7717223183833882E-3</v>
      </c>
      <c r="C43" s="142">
        <f>'Fire Data'!AP13</f>
        <v>4.8078800225279999E-3</v>
      </c>
      <c r="D43" s="146">
        <f>'Fire Data'!AQ13</f>
        <v>1.0579602340911388E-2</v>
      </c>
    </row>
    <row r="45" spans="1:4" ht="15.75" thickBot="1">
      <c r="A45" s="1" t="s">
        <v>196</v>
      </c>
    </row>
    <row r="46" spans="1:4" s="70" customFormat="1" ht="45">
      <c r="A46" s="117" t="str">
        <f>'Fire Data'!B5</f>
        <v>Run</v>
      </c>
      <c r="B46" s="118" t="str">
        <f>'Fire Data'!AD5</f>
        <v>Total Cs Mass (XRF) (g)</v>
      </c>
      <c r="C46" s="147" t="str">
        <f>'Fire Data'!AN5</f>
        <v>Total Cs Mass (ICP-MS) (g)</v>
      </c>
    </row>
    <row r="47" spans="1:4">
      <c r="A47" s="120">
        <f>'Fire Data'!B6</f>
        <v>1</v>
      </c>
      <c r="B47" s="141" t="str">
        <f>'Fire Data'!AD6</f>
        <v>ND</v>
      </c>
      <c r="C47" s="145" t="str">
        <f>'Fire Data'!AN6</f>
        <v>ND</v>
      </c>
    </row>
    <row r="48" spans="1:4">
      <c r="A48" s="120">
        <f>'Fire Data'!B7</f>
        <v>2</v>
      </c>
      <c r="B48" s="141" t="str">
        <f>'Fire Data'!AD7</f>
        <v>ND</v>
      </c>
      <c r="C48" s="145" t="str">
        <f>'Fire Data'!AN7</f>
        <v>ND</v>
      </c>
    </row>
    <row r="49" spans="1:8">
      <c r="A49" s="120">
        <f>'Fire Data'!B8</f>
        <v>3</v>
      </c>
      <c r="B49" s="141">
        <f>'Fire Data'!AD8</f>
        <v>2.0391630731796166E-2</v>
      </c>
      <c r="C49" s="145" t="str">
        <f>'Fire Data'!AN8</f>
        <v>ND</v>
      </c>
    </row>
    <row r="50" spans="1:8">
      <c r="A50" s="120">
        <f>'Fire Data'!B9</f>
        <v>4</v>
      </c>
      <c r="B50" s="141">
        <f>'Fire Data'!AD9</f>
        <v>2.9096561580943488E-2</v>
      </c>
      <c r="C50" s="145" t="str">
        <f>'Fire Data'!AN9</f>
        <v>ND</v>
      </c>
    </row>
    <row r="51" spans="1:8">
      <c r="A51" s="120">
        <f>'Fire Data'!B10</f>
        <v>5</v>
      </c>
      <c r="B51" s="141">
        <f>'Fire Data'!AD10</f>
        <v>1.2889126006801281E-2</v>
      </c>
      <c r="C51" s="145" t="str">
        <f>'Fire Data'!AN10</f>
        <v>ND</v>
      </c>
    </row>
    <row r="52" spans="1:8">
      <c r="A52" s="120">
        <f>'Fire Data'!B11</f>
        <v>6</v>
      </c>
      <c r="B52" s="141">
        <f>'Fire Data'!AD11</f>
        <v>3.8706928660475891E-2</v>
      </c>
      <c r="C52" s="145">
        <f>'Fire Data'!AN11</f>
        <v>5.8363283294945292E-2</v>
      </c>
    </row>
    <row r="53" spans="1:8">
      <c r="A53" s="120">
        <f>'Fire Data'!B12</f>
        <v>7</v>
      </c>
      <c r="B53" s="141">
        <f>'Fire Data'!AD12</f>
        <v>3.571068618692174E-2</v>
      </c>
      <c r="C53" s="145">
        <f>'Fire Data'!AN12</f>
        <v>0.1188023778317376</v>
      </c>
    </row>
    <row r="54" spans="1:8" ht="15.75" thickBot="1">
      <c r="A54" s="125">
        <f>'Fire Data'!B13</f>
        <v>8</v>
      </c>
      <c r="B54" s="142">
        <f>'Fire Data'!AD13</f>
        <v>6.1483602827223389E-3</v>
      </c>
      <c r="C54" s="146">
        <f>'Fire Data'!AN13</f>
        <v>6.029545608499199E-2</v>
      </c>
    </row>
    <row r="56" spans="1:8" ht="15.75" thickBot="1">
      <c r="A56" s="1" t="s">
        <v>198</v>
      </c>
    </row>
    <row r="57" spans="1:8" ht="30">
      <c r="A57" s="117" t="str">
        <f>Summary!A2</f>
        <v>Run</v>
      </c>
      <c r="B57" s="118" t="str">
        <f>Summary!B2</f>
        <v>Fuel Burned (kg)</v>
      </c>
      <c r="C57" s="118" t="str">
        <f>Summary!C2</f>
        <v>Cs in Ash (g)</v>
      </c>
      <c r="D57" s="118" t="str">
        <f>Summary!D2</f>
        <v>Cs in Ash (g/kg burned)</v>
      </c>
      <c r="E57" s="118" t="str">
        <f>Summary!E2</f>
        <v>Cs in PM (g)</v>
      </c>
      <c r="F57" s="118" t="str">
        <f>Summary!F2</f>
        <v>Cs in PM (g/kg burned)</v>
      </c>
      <c r="G57" s="118" t="str">
        <f>Summary!G2</f>
        <v>Fraction Cs Emitted</v>
      </c>
      <c r="H57" s="138" t="str">
        <f>Summary!H2</f>
        <v>Percent Cs Emitted</v>
      </c>
    </row>
    <row r="58" spans="1:8">
      <c r="A58" s="120">
        <f>Summary!A3</f>
        <v>1</v>
      </c>
      <c r="B58" s="132">
        <f>Summary!B3</f>
        <v>4.8</v>
      </c>
      <c r="C58" s="132">
        <f>Summary!C3</f>
        <v>6.7912380371102393E-2</v>
      </c>
      <c r="D58" s="130">
        <f>Summary!D3</f>
        <v>1.4148412577312999E-2</v>
      </c>
      <c r="E58" s="141">
        <f>Summary!E3</f>
        <v>0</v>
      </c>
      <c r="F58" s="141">
        <f>Summary!F3</f>
        <v>0</v>
      </c>
      <c r="G58" s="141">
        <f>Summary!G3</f>
        <v>0</v>
      </c>
      <c r="H58" s="139">
        <f>Summary!H3</f>
        <v>0</v>
      </c>
    </row>
    <row r="59" spans="1:8">
      <c r="A59" s="120">
        <f>Summary!A4</f>
        <v>6</v>
      </c>
      <c r="B59" s="132">
        <f>Summary!B4</f>
        <v>5.1909999999999998</v>
      </c>
      <c r="C59" s="132">
        <f>Summary!C4</f>
        <v>4.9776945129502597</v>
      </c>
      <c r="D59" s="130">
        <f>Summary!D4</f>
        <v>0.95890859428824116</v>
      </c>
      <c r="E59" s="141">
        <f>Summary!E4</f>
        <v>1.4319627200243322E-3</v>
      </c>
      <c r="F59" s="141">
        <f>Summary!F4</f>
        <v>2.7585488730963827E-4</v>
      </c>
      <c r="G59" s="141">
        <f>Summary!G4</f>
        <v>2.8759316057171716E-4</v>
      </c>
      <c r="H59" s="139">
        <f>Summary!H4</f>
        <v>2.8759316057171715E-2</v>
      </c>
    </row>
    <row r="60" spans="1:8">
      <c r="A60" s="120">
        <f>Summary!A5</f>
        <v>7</v>
      </c>
      <c r="B60" s="132">
        <f>Summary!B5</f>
        <v>4.9279999999999999</v>
      </c>
      <c r="C60" s="132">
        <f>Summary!C5</f>
        <v>4.385441962463938</v>
      </c>
      <c r="D60" s="130">
        <f>Summary!D5</f>
        <v>0.88990299562985753</v>
      </c>
      <c r="E60" s="141">
        <f>Summary!E5</f>
        <v>7.3752477465152773E-3</v>
      </c>
      <c r="F60" s="141">
        <f>Summary!F5</f>
        <v>1.4966005979130028E-3</v>
      </c>
      <c r="G60" s="141">
        <f>Summary!G5</f>
        <v>1.6789334483057038E-3</v>
      </c>
      <c r="H60" s="139">
        <f>Summary!H5</f>
        <v>0.16789334483057039</v>
      </c>
    </row>
    <row r="61" spans="1:8" ht="15.75" thickBot="1">
      <c r="A61" s="125">
        <f>Summary!A6</f>
        <v>8</v>
      </c>
      <c r="B61" s="133">
        <f>Summary!B6</f>
        <v>4.7719999999999994</v>
      </c>
      <c r="C61" s="133">
        <f>Summary!C6</f>
        <v>4.7267016738287264</v>
      </c>
      <c r="D61" s="131">
        <f>Summary!D6</f>
        <v>0.99050747565564268</v>
      </c>
      <c r="E61" s="142">
        <f>Summary!E6</f>
        <v>5.7717223183833882E-3</v>
      </c>
      <c r="F61" s="142">
        <f>Summary!F6</f>
        <v>1.2094975520501653E-3</v>
      </c>
      <c r="G61" s="142">
        <f>Summary!G6</f>
        <v>1.2195995276132712E-3</v>
      </c>
      <c r="H61" s="140">
        <f>Summary!H6</f>
        <v>0.12195995276132712</v>
      </c>
    </row>
    <row r="63" spans="1:8" ht="15.75" thickBot="1">
      <c r="A63" s="1" t="s">
        <v>199</v>
      </c>
    </row>
    <row r="64" spans="1:8" ht="30">
      <c r="A64" s="117" t="str">
        <f>Summary!S2</f>
        <v>Run</v>
      </c>
      <c r="B64" s="118" t="str">
        <f>Summary!T2</f>
        <v>Fuel Burned (kg)</v>
      </c>
      <c r="C64" s="118" t="str">
        <f>Summary!U2</f>
        <v>Cs in Ash (g)</v>
      </c>
      <c r="D64" s="118" t="str">
        <f>Summary!V2</f>
        <v>Cs in Ash (g/kg burned)</v>
      </c>
      <c r="E64" s="118" t="str">
        <f>Summary!W2</f>
        <v>Cs in PM (g)</v>
      </c>
      <c r="F64" s="118" t="str">
        <f>Summary!X2</f>
        <v>Cs in PM (g/kg burned)</v>
      </c>
      <c r="G64" s="118" t="str">
        <f>Summary!Y2</f>
        <v>Fraction Cs Emitted</v>
      </c>
      <c r="H64" s="138" t="str">
        <f>Summary!Z2</f>
        <v>Percent Cs Emitted</v>
      </c>
    </row>
    <row r="65" spans="1:8">
      <c r="A65" s="120">
        <f>Summary!S3</f>
        <v>1</v>
      </c>
      <c r="B65" s="132">
        <f>Summary!T3</f>
        <v>4.8</v>
      </c>
      <c r="C65" s="132">
        <f>Summary!U3</f>
        <v>6.7912380371102393E-2</v>
      </c>
      <c r="D65" s="130">
        <f>Summary!V3</f>
        <v>1.4148412577312999E-2</v>
      </c>
      <c r="E65" s="141">
        <f>Summary!W3</f>
        <v>0</v>
      </c>
      <c r="F65" s="141">
        <f>Summary!X3</f>
        <v>0</v>
      </c>
      <c r="G65" s="141">
        <f>Summary!Y3</f>
        <v>0</v>
      </c>
      <c r="H65" s="139">
        <f>Summary!Z3</f>
        <v>0</v>
      </c>
    </row>
    <row r="66" spans="1:8">
      <c r="A66" s="120">
        <f>Summary!S4</f>
        <v>6</v>
      </c>
      <c r="B66" s="132">
        <f>Summary!T4</f>
        <v>5.1909999999999998</v>
      </c>
      <c r="C66" s="132">
        <f>Summary!U4</f>
        <v>4.9776945129502597</v>
      </c>
      <c r="D66" s="130">
        <f>Summary!V4</f>
        <v>0.95890859428824116</v>
      </c>
      <c r="E66" s="141">
        <f>Summary!W4</f>
        <v>5.8363283294945292E-2</v>
      </c>
      <c r="F66" s="141">
        <f>Summary!X4</f>
        <v>1.1243167654583951E-2</v>
      </c>
      <c r="G66" s="141">
        <f>Summary!Y4</f>
        <v>1.1589081312462281E-2</v>
      </c>
      <c r="H66" s="139">
        <f>Summary!Z4</f>
        <v>1.1589081312462282</v>
      </c>
    </row>
    <row r="67" spans="1:8">
      <c r="A67" s="120">
        <f>Summary!S5</f>
        <v>7</v>
      </c>
      <c r="B67" s="132">
        <f>Summary!T5</f>
        <v>4.9279999999999999</v>
      </c>
      <c r="C67" s="132">
        <f>Summary!U5</f>
        <v>4.385441962463938</v>
      </c>
      <c r="D67" s="130">
        <f>Summary!V5</f>
        <v>0.88990299562985753</v>
      </c>
      <c r="E67" s="141">
        <f>Summary!W5</f>
        <v>0.1188023778317376</v>
      </c>
      <c r="F67" s="141">
        <f>Summary!X5</f>
        <v>2.4107625371700001E-2</v>
      </c>
      <c r="G67" s="141">
        <f>Summary!Y5</f>
        <v>2.6375651242742968E-2</v>
      </c>
      <c r="H67" s="139">
        <f>Summary!Z5</f>
        <v>2.637565124274297</v>
      </c>
    </row>
    <row r="68" spans="1:8" ht="15.75" thickBot="1">
      <c r="A68" s="125">
        <f>Summary!S6</f>
        <v>8</v>
      </c>
      <c r="B68" s="133">
        <f>Summary!T6</f>
        <v>4.7719999999999994</v>
      </c>
      <c r="C68" s="133">
        <f>Summary!U6</f>
        <v>4.7267016738287264</v>
      </c>
      <c r="D68" s="131">
        <f>Summary!V6</f>
        <v>0.99050747565564268</v>
      </c>
      <c r="E68" s="142">
        <f>Summary!W6</f>
        <v>6.029545608499199E-2</v>
      </c>
      <c r="F68" s="142">
        <f>Summary!X6</f>
        <v>1.2635259028707459E-2</v>
      </c>
      <c r="G68" s="142">
        <f>Summary!Y6</f>
        <v>1.2595674166631213E-2</v>
      </c>
      <c r="H68" s="140">
        <f>Summary!Z6</f>
        <v>1.2595674166631214</v>
      </c>
    </row>
    <row r="70" spans="1:8" ht="15.75" thickBot="1">
      <c r="A70" s="1" t="s">
        <v>200</v>
      </c>
    </row>
    <row r="71" spans="1:8" ht="30">
      <c r="A71" s="117" t="str">
        <f>Summary!J2</f>
        <v>Run</v>
      </c>
      <c r="B71" s="118" t="str">
        <f>Summary!K2</f>
        <v>Fuel Burned (kg)</v>
      </c>
      <c r="C71" s="118" t="str">
        <f>Summary!L2</f>
        <v>Cs in Ash (g)</v>
      </c>
      <c r="D71" s="118" t="str">
        <f>Summary!M2</f>
        <v>Cs in Ash (g/kg burned)</v>
      </c>
      <c r="E71" s="118" t="str">
        <f>Summary!N2</f>
        <v>Cs in PM (g)</v>
      </c>
      <c r="F71" s="118" t="str">
        <f>Summary!O2</f>
        <v>Cs in PM (g/kg burned)</v>
      </c>
      <c r="G71" s="118" t="str">
        <f>Summary!P2</f>
        <v>Fraction Cs Emitted</v>
      </c>
      <c r="H71" s="138" t="str">
        <f>Summary!Q2</f>
        <v>Percent Cs Emitted</v>
      </c>
    </row>
    <row r="72" spans="1:8">
      <c r="A72" s="120">
        <f>Summary!J3</f>
        <v>2</v>
      </c>
      <c r="B72" s="132">
        <f>Summary!K3</f>
        <v>1.504</v>
      </c>
      <c r="C72" s="132">
        <f>Summary!L3</f>
        <v>5.3424405891933896E-2</v>
      </c>
      <c r="D72" s="130">
        <f>Summary!M3</f>
        <v>3.5521546470700729E-2</v>
      </c>
      <c r="E72" s="141">
        <f>Summary!N3</f>
        <v>2.1601824421019194E-3</v>
      </c>
      <c r="F72" s="141">
        <f>Summary!O3</f>
        <v>1.4362915173549997E-3</v>
      </c>
      <c r="G72" s="141">
        <f>Summary!P3</f>
        <v>3.8862974555470199E-2</v>
      </c>
      <c r="H72" s="139">
        <f>Summary!Q3</f>
        <v>3.88629745554702</v>
      </c>
    </row>
    <row r="73" spans="1:8">
      <c r="A73" s="120">
        <f>Summary!J4</f>
        <v>3</v>
      </c>
      <c r="B73" s="132">
        <f>Summary!K4</f>
        <v>1.34</v>
      </c>
      <c r="C73" s="132">
        <f>Summary!L4</f>
        <v>5.2850923568800132</v>
      </c>
      <c r="D73" s="130">
        <f>Summary!M4</f>
        <v>3.9440987737910542</v>
      </c>
      <c r="E73" s="141">
        <f>Summary!N4</f>
        <v>3.4842216803507137E-3</v>
      </c>
      <c r="F73" s="141">
        <f>Summary!O4</f>
        <v>2.6001654330975476E-3</v>
      </c>
      <c r="G73" s="141">
        <f>Summary!P4</f>
        <v>6.5882031366919821E-4</v>
      </c>
      <c r="H73" s="139">
        <f>Summary!Q4</f>
        <v>6.5882031366919822E-2</v>
      </c>
    </row>
    <row r="74" spans="1:8">
      <c r="A74" s="120">
        <f>Summary!J5</f>
        <v>4</v>
      </c>
      <c r="B74" s="132">
        <f>Summary!K5</f>
        <v>1.2849999999999999</v>
      </c>
      <c r="C74" s="132">
        <f>Summary!L5</f>
        <v>5.4583160882015829</v>
      </c>
      <c r="D74" s="130">
        <f>Summary!M5</f>
        <v>4.2477168001568737</v>
      </c>
      <c r="E74" s="141">
        <f>Summary!N5</f>
        <v>9.8883811659960879E-4</v>
      </c>
      <c r="F74" s="141">
        <f>Summary!O5</f>
        <v>7.6952382614755557E-4</v>
      </c>
      <c r="G74" s="141">
        <f>Summary!P5</f>
        <v>1.8112894039543832E-4</v>
      </c>
      <c r="H74" s="139">
        <f>Summary!Q5</f>
        <v>1.8112894039543831E-2</v>
      </c>
    </row>
    <row r="75" spans="1:8" ht="15.75" thickBot="1">
      <c r="A75" s="125">
        <f>Summary!J6</f>
        <v>5</v>
      </c>
      <c r="B75" s="133">
        <f>Summary!K6</f>
        <v>1.3659999999999999</v>
      </c>
      <c r="C75" s="133">
        <f>Summary!L6</f>
        <v>5.4982617730448631</v>
      </c>
      <c r="D75" s="131">
        <f>Summary!M6</f>
        <v>4.0250818250694467</v>
      </c>
      <c r="E75" s="142">
        <f>Summary!N6</f>
        <v>0</v>
      </c>
      <c r="F75" s="142">
        <f>Summary!O6</f>
        <v>0</v>
      </c>
      <c r="G75" s="142">
        <f>Summary!P6</f>
        <v>0</v>
      </c>
      <c r="H75" s="140">
        <f>Summary!Q6</f>
        <v>0</v>
      </c>
    </row>
    <row r="77" spans="1:8" ht="15.75" thickBot="1">
      <c r="A77" s="1" t="s">
        <v>201</v>
      </c>
    </row>
    <row r="78" spans="1:8" ht="30">
      <c r="A78" s="117" t="str">
        <f>Summary!AB2</f>
        <v>Run</v>
      </c>
      <c r="B78" s="118" t="str">
        <f>Summary!AC2</f>
        <v>Fuel Burned (kg)</v>
      </c>
      <c r="C78" s="118" t="str">
        <f>Summary!AD2</f>
        <v>Cs in Ash (g)</v>
      </c>
      <c r="D78" s="118" t="str">
        <f>Summary!AE2</f>
        <v>Cs in Ash (g/kg burned)</v>
      </c>
      <c r="E78" s="118" t="str">
        <f>Summary!AF2</f>
        <v>Cs in PM (g)</v>
      </c>
      <c r="F78" s="118" t="str">
        <f>Summary!AG2</f>
        <v>Cs in PM (g/kg burned)</v>
      </c>
      <c r="G78" s="118" t="str">
        <f>Summary!AH2</f>
        <v>Fraction Cs Emitted</v>
      </c>
      <c r="H78" s="138" t="str">
        <f>Summary!AI2</f>
        <v>Percent Cs Emitted</v>
      </c>
    </row>
    <row r="79" spans="1:8">
      <c r="A79" s="120">
        <f>Summary!AB3</f>
        <v>2</v>
      </c>
      <c r="B79" s="132">
        <f>Summary!AC3</f>
        <v>1.504</v>
      </c>
      <c r="C79" s="132">
        <f>Summary!AD3</f>
        <v>5.3424405891933896E-2</v>
      </c>
      <c r="D79" s="130">
        <f>Summary!AE3</f>
        <v>3.5521546470700729E-2</v>
      </c>
      <c r="E79" s="141">
        <f>Summary!AF3</f>
        <v>0</v>
      </c>
      <c r="F79" s="141">
        <f>Summary!AG3</f>
        <v>0</v>
      </c>
      <c r="G79" s="141">
        <f>Summary!AH3</f>
        <v>0</v>
      </c>
      <c r="H79" s="139">
        <f>Summary!AI3</f>
        <v>0</v>
      </c>
    </row>
    <row r="80" spans="1:8">
      <c r="A80" s="120">
        <f>Summary!AB4</f>
        <v>3</v>
      </c>
      <c r="B80" s="132">
        <f>Summary!AC4</f>
        <v>1.34</v>
      </c>
      <c r="C80" s="132">
        <f>Summary!AD4</f>
        <v>5.2850923568800132</v>
      </c>
      <c r="D80" s="130">
        <f>Summary!AE4</f>
        <v>3.9440987737910542</v>
      </c>
      <c r="E80" s="141">
        <f>Summary!AF4</f>
        <v>0</v>
      </c>
      <c r="F80" s="141">
        <f>Summary!AG4</f>
        <v>0</v>
      </c>
      <c r="G80" s="141">
        <f>Summary!AH4</f>
        <v>0</v>
      </c>
      <c r="H80" s="139">
        <f>Summary!AI4</f>
        <v>0</v>
      </c>
    </row>
    <row r="81" spans="1:8">
      <c r="A81" s="120">
        <f>Summary!AB5</f>
        <v>4</v>
      </c>
      <c r="B81" s="132">
        <f>Summary!AC5</f>
        <v>1.2849999999999999</v>
      </c>
      <c r="C81" s="132">
        <f>Summary!AD5</f>
        <v>5.4583160882015829</v>
      </c>
      <c r="D81" s="130">
        <f>Summary!AE5</f>
        <v>4.2477168001568737</v>
      </c>
      <c r="E81" s="141">
        <f>Summary!AF5</f>
        <v>0</v>
      </c>
      <c r="F81" s="141">
        <f>Summary!AG5</f>
        <v>0</v>
      </c>
      <c r="G81" s="141">
        <f>Summary!AH5</f>
        <v>0</v>
      </c>
      <c r="H81" s="139">
        <f>Summary!AI5</f>
        <v>0</v>
      </c>
    </row>
    <row r="82" spans="1:8" ht="15.75" thickBot="1">
      <c r="A82" s="125">
        <f>Summary!AB6</f>
        <v>5</v>
      </c>
      <c r="B82" s="133">
        <f>Summary!AC6</f>
        <v>1.3659999999999999</v>
      </c>
      <c r="C82" s="133">
        <f>Summary!AD6</f>
        <v>5.4982617730448631</v>
      </c>
      <c r="D82" s="131">
        <f>Summary!AE6</f>
        <v>4.0250818250694467</v>
      </c>
      <c r="E82" s="142">
        <f>Summary!AF6</f>
        <v>0</v>
      </c>
      <c r="F82" s="142">
        <f>Summary!AG6</f>
        <v>0</v>
      </c>
      <c r="G82" s="142">
        <f>Summary!AH6</f>
        <v>0</v>
      </c>
      <c r="H82" s="140">
        <f>Summary!AI6</f>
        <v>0</v>
      </c>
    </row>
    <row r="83" spans="1:8">
      <c r="A83" s="123"/>
      <c r="B83" s="132"/>
      <c r="C83" s="132"/>
      <c r="D83" s="130"/>
      <c r="E83" s="141"/>
      <c r="F83" s="141"/>
      <c r="G83" s="141"/>
      <c r="H83" s="130"/>
    </row>
    <row r="84" spans="1:8" ht="15.75" thickBot="1">
      <c r="A84" s="1" t="s">
        <v>204</v>
      </c>
    </row>
    <row r="85" spans="1:8" ht="30">
      <c r="A85" s="157" t="str">
        <f>'ICP-MS Data'!I2</f>
        <v>Run</v>
      </c>
      <c r="B85" s="158" t="str">
        <f>'ICP-MS Data'!J2</f>
        <v>Fuel Type</v>
      </c>
      <c r="C85" s="118" t="str">
        <f>'ICP-MS Data'!K2</f>
        <v>PM2.5 (% mass)</v>
      </c>
      <c r="D85" s="118" t="str">
        <f>'ICP-MS Data'!L2</f>
        <v>PM10 (% mass)</v>
      </c>
      <c r="E85" s="138" t="str">
        <f>'ICP-MS Data'!M2</f>
        <v>&gt;PM10 (% mass)</v>
      </c>
    </row>
    <row r="86" spans="1:8">
      <c r="A86" s="159">
        <f>'ICP-MS Data'!I3</f>
        <v>1</v>
      </c>
      <c r="B86" s="160" t="str">
        <f>'ICP-MS Data'!J3</f>
        <v>P. Pine Needles, Untreated</v>
      </c>
      <c r="C86" s="161" t="str">
        <f>'ICP-MS Data'!K3</f>
        <v>ND</v>
      </c>
      <c r="D86" s="161" t="str">
        <f>'ICP-MS Data'!L3</f>
        <v>ND</v>
      </c>
      <c r="E86" s="162" t="str">
        <f>'ICP-MS Data'!M3</f>
        <v>ND</v>
      </c>
    </row>
    <row r="87" spans="1:8">
      <c r="A87" s="159">
        <f>'ICP-MS Data'!I4</f>
        <v>2</v>
      </c>
      <c r="B87" s="160" t="str">
        <f>'ICP-MS Data'!J4</f>
        <v>Peat, Untreated</v>
      </c>
      <c r="C87" s="161" t="str">
        <f>'ICP-MS Data'!K4</f>
        <v>ND</v>
      </c>
      <c r="D87" s="161" t="str">
        <f>'ICP-MS Data'!L4</f>
        <v>ND</v>
      </c>
      <c r="E87" s="162" t="str">
        <f>'ICP-MS Data'!M4</f>
        <v>ND</v>
      </c>
    </row>
    <row r="88" spans="1:8">
      <c r="A88" s="159">
        <f>'ICP-MS Data'!I5</f>
        <v>3</v>
      </c>
      <c r="B88" s="160" t="str">
        <f>'ICP-MS Data'!J5</f>
        <v>Duff, Cs Treated</v>
      </c>
      <c r="C88" s="161" t="str">
        <f>'ICP-MS Data'!K5</f>
        <v>ND</v>
      </c>
      <c r="D88" s="161" t="str">
        <f>'ICP-MS Data'!L5</f>
        <v>ND</v>
      </c>
      <c r="E88" s="162" t="str">
        <f>'ICP-MS Data'!M5</f>
        <v>ND</v>
      </c>
    </row>
    <row r="89" spans="1:8">
      <c r="A89" s="159">
        <f>'ICP-MS Data'!I6</f>
        <v>4</v>
      </c>
      <c r="B89" s="160" t="str">
        <f>'ICP-MS Data'!J6</f>
        <v>Duff, Cs Treated</v>
      </c>
      <c r="C89" s="161" t="str">
        <f>'ICP-MS Data'!K6</f>
        <v>ND</v>
      </c>
      <c r="D89" s="161" t="str">
        <f>'ICP-MS Data'!L6</f>
        <v>ND</v>
      </c>
      <c r="E89" s="162" t="str">
        <f>'ICP-MS Data'!M6</f>
        <v>ND</v>
      </c>
    </row>
    <row r="90" spans="1:8">
      <c r="A90" s="159">
        <f>'ICP-MS Data'!I7</f>
        <v>5</v>
      </c>
      <c r="B90" s="160" t="str">
        <f>'ICP-MS Data'!J7</f>
        <v>Duff, Cs Treated</v>
      </c>
      <c r="C90" s="161" t="str">
        <f>'ICP-MS Data'!K7</f>
        <v>ND</v>
      </c>
      <c r="D90" s="161" t="str">
        <f>'ICP-MS Data'!L7</f>
        <v>ND</v>
      </c>
      <c r="E90" s="162" t="str">
        <f>'ICP-MS Data'!M7</f>
        <v>ND</v>
      </c>
    </row>
    <row r="91" spans="1:8">
      <c r="A91" s="159">
        <f>'ICP-MS Data'!I8</f>
        <v>6</v>
      </c>
      <c r="B91" s="160" t="str">
        <f>'ICP-MS Data'!J8</f>
        <v>P. Pine Needles, Cs Treated</v>
      </c>
      <c r="C91" s="161">
        <f>'ICP-MS Data'!K8</f>
        <v>4.4000000000000003E-3</v>
      </c>
      <c r="D91" s="161" t="str">
        <f>'ICP-MS Data'!L8</f>
        <v>ND</v>
      </c>
      <c r="E91" s="162">
        <f>'ICP-MS Data'!M8</f>
        <v>3.4000000000000002E-2</v>
      </c>
    </row>
    <row r="92" spans="1:8">
      <c r="A92" s="159">
        <f>'ICP-MS Data'!I9</f>
        <v>7</v>
      </c>
      <c r="B92" s="160" t="str">
        <f>'ICP-MS Data'!J9</f>
        <v>P. Pine Needles, Cs Treated</v>
      </c>
      <c r="C92" s="161" t="str">
        <f>'ICP-MS Data'!K9</f>
        <v>ND</v>
      </c>
      <c r="D92" s="161" t="str">
        <f>'ICP-MS Data'!L9</f>
        <v>ND</v>
      </c>
      <c r="E92" s="162">
        <f>'ICP-MS Data'!M9</f>
        <v>9.0999999999999998E-2</v>
      </c>
    </row>
    <row r="93" spans="1:8" ht="15.75" thickBot="1">
      <c r="A93" s="163">
        <f>'ICP-MS Data'!I10</f>
        <v>8</v>
      </c>
      <c r="B93" s="164" t="str">
        <f>'ICP-MS Data'!J10</f>
        <v>P. Pine Needles, Cs Treated</v>
      </c>
      <c r="C93" s="165" t="str">
        <f>'ICP-MS Data'!K10</f>
        <v>ND</v>
      </c>
      <c r="D93" s="165" t="str">
        <f>'ICP-MS Data'!L10</f>
        <v>ND</v>
      </c>
      <c r="E93" s="166">
        <f>'ICP-MS Data'!M10</f>
        <v>3.6999999999999998E-2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"/>
  <sheetViews>
    <sheetView workbookViewId="0">
      <selection activeCell="F2" sqref="F2"/>
    </sheetView>
  </sheetViews>
  <sheetFormatPr defaultRowHeight="15"/>
  <cols>
    <col min="1" max="1" width="8.7109375" style="72" customWidth="1"/>
    <col min="2" max="3" width="8.7109375" style="77" customWidth="1"/>
    <col min="4" max="8" width="8.7109375" style="73" customWidth="1"/>
    <col min="9" max="17" width="8.7109375" style="72" customWidth="1"/>
  </cols>
  <sheetData>
    <row r="1" spans="1:35" s="70" customFormat="1" ht="30">
      <c r="A1" s="78" t="s">
        <v>109</v>
      </c>
      <c r="B1" s="79"/>
      <c r="C1" s="79"/>
      <c r="D1" s="115" t="s">
        <v>168</v>
      </c>
      <c r="E1" s="80"/>
      <c r="F1" s="80"/>
      <c r="G1" s="80"/>
      <c r="H1" s="81"/>
      <c r="I1" s="71"/>
      <c r="J1" s="78" t="s">
        <v>110</v>
      </c>
      <c r="K1" s="98"/>
      <c r="L1" s="98"/>
      <c r="M1" s="115" t="s">
        <v>168</v>
      </c>
      <c r="N1" s="98"/>
      <c r="O1" s="98"/>
      <c r="P1" s="98"/>
      <c r="Q1" s="99"/>
      <c r="S1" s="78" t="s">
        <v>109</v>
      </c>
      <c r="T1" s="79"/>
      <c r="U1" s="79"/>
      <c r="V1" s="115" t="s">
        <v>169</v>
      </c>
      <c r="W1" s="80"/>
      <c r="X1" s="80"/>
      <c r="Y1" s="80"/>
      <c r="Z1" s="81"/>
      <c r="AB1" s="78" t="s">
        <v>110</v>
      </c>
      <c r="AC1" s="98"/>
      <c r="AD1" s="98"/>
      <c r="AE1" s="115" t="s">
        <v>169</v>
      </c>
      <c r="AF1" s="98"/>
      <c r="AG1" s="98"/>
      <c r="AH1" s="98"/>
      <c r="AI1" s="99"/>
    </row>
    <row r="2" spans="1:35" s="76" customFormat="1" ht="60">
      <c r="A2" s="82" t="s">
        <v>113</v>
      </c>
      <c r="B2" s="83" t="s">
        <v>114</v>
      </c>
      <c r="C2" s="83" t="s">
        <v>111</v>
      </c>
      <c r="D2" s="84" t="s">
        <v>205</v>
      </c>
      <c r="E2" s="84" t="s">
        <v>112</v>
      </c>
      <c r="F2" s="84" t="s">
        <v>206</v>
      </c>
      <c r="G2" s="84" t="s">
        <v>115</v>
      </c>
      <c r="H2" s="85" t="s">
        <v>118</v>
      </c>
      <c r="I2" s="75"/>
      <c r="J2" s="82" t="s">
        <v>113</v>
      </c>
      <c r="K2" s="100" t="s">
        <v>114</v>
      </c>
      <c r="L2" s="100" t="s">
        <v>111</v>
      </c>
      <c r="M2" s="84" t="s">
        <v>205</v>
      </c>
      <c r="N2" s="100" t="s">
        <v>112</v>
      </c>
      <c r="O2" s="84" t="s">
        <v>206</v>
      </c>
      <c r="P2" s="100" t="s">
        <v>115</v>
      </c>
      <c r="Q2" s="101" t="s">
        <v>118</v>
      </c>
      <c r="S2" s="82" t="s">
        <v>113</v>
      </c>
      <c r="T2" s="83" t="s">
        <v>114</v>
      </c>
      <c r="U2" s="83" t="s">
        <v>111</v>
      </c>
      <c r="V2" s="84" t="s">
        <v>205</v>
      </c>
      <c r="W2" s="84" t="s">
        <v>112</v>
      </c>
      <c r="X2" s="84" t="s">
        <v>206</v>
      </c>
      <c r="Y2" s="84" t="s">
        <v>115</v>
      </c>
      <c r="Z2" s="85" t="s">
        <v>118</v>
      </c>
      <c r="AB2" s="82" t="s">
        <v>113</v>
      </c>
      <c r="AC2" s="100" t="s">
        <v>114</v>
      </c>
      <c r="AD2" s="100" t="s">
        <v>111</v>
      </c>
      <c r="AE2" s="84" t="s">
        <v>205</v>
      </c>
      <c r="AF2" s="100" t="s">
        <v>112</v>
      </c>
      <c r="AG2" s="84" t="s">
        <v>206</v>
      </c>
      <c r="AH2" s="100" t="s">
        <v>115</v>
      </c>
      <c r="AI2" s="101" t="s">
        <v>118</v>
      </c>
    </row>
    <row r="3" spans="1:35">
      <c r="A3" s="86">
        <f>'Fire Data'!B6</f>
        <v>1</v>
      </c>
      <c r="B3" s="87">
        <f>'Fire Data'!O6</f>
        <v>4.8</v>
      </c>
      <c r="C3" s="87">
        <f>'Fire Data'!N6</f>
        <v>6.7912380371102393E-2</v>
      </c>
      <c r="D3" s="88">
        <f>C3/B3</f>
        <v>1.4148412577312999E-2</v>
      </c>
      <c r="E3" s="89">
        <f>IF('Fire Data'!Y6="nd",0,'Fire Data'!Y6)</f>
        <v>0</v>
      </c>
      <c r="F3" s="89">
        <f>E3/B3</f>
        <v>0</v>
      </c>
      <c r="G3" s="89">
        <f>F3/(D3+F3)</f>
        <v>0</v>
      </c>
      <c r="H3" s="116">
        <f>G3*100</f>
        <v>0</v>
      </c>
      <c r="I3" s="74"/>
      <c r="J3" s="86">
        <f>'Fire Data'!B7</f>
        <v>2</v>
      </c>
      <c r="K3" s="87">
        <f>'Fire Data'!O7</f>
        <v>1.504</v>
      </c>
      <c r="L3" s="87">
        <f>'Fire Data'!N7</f>
        <v>5.3424405891933896E-2</v>
      </c>
      <c r="M3" s="88">
        <f>L3/K3</f>
        <v>3.5521546470700729E-2</v>
      </c>
      <c r="N3" s="89">
        <f>IF('Fire Data'!Y7="nd",0,'Fire Data'!Y7)</f>
        <v>2.1601824421019194E-3</v>
      </c>
      <c r="O3" s="89">
        <f>N3/K3</f>
        <v>1.4362915173549997E-3</v>
      </c>
      <c r="P3" s="89">
        <f>O3/(M3+O3)</f>
        <v>3.8862974555470199E-2</v>
      </c>
      <c r="Q3" s="90">
        <f>P3*100</f>
        <v>3.88629745554702</v>
      </c>
      <c r="S3" s="86">
        <f>'Fire Data'!B6</f>
        <v>1</v>
      </c>
      <c r="T3" s="87">
        <f>'Fire Data'!O6</f>
        <v>4.8</v>
      </c>
      <c r="U3" s="87">
        <f>'Fire Data'!N6</f>
        <v>6.7912380371102393E-2</v>
      </c>
      <c r="V3" s="88">
        <f>U3/T3</f>
        <v>1.4148412577312999E-2</v>
      </c>
      <c r="W3" s="89">
        <f>IF('Fire Data'!AN6="nd",0,'Fire Data'!AN6)</f>
        <v>0</v>
      </c>
      <c r="X3" s="89">
        <f>W3/T3</f>
        <v>0</v>
      </c>
      <c r="Y3" s="89">
        <f>X3/(V3+X3)</f>
        <v>0</v>
      </c>
      <c r="Z3" s="116">
        <f>Y3*100</f>
        <v>0</v>
      </c>
      <c r="AB3" s="86">
        <f>'Fire Data'!B7</f>
        <v>2</v>
      </c>
      <c r="AC3" s="87">
        <f>'Fire Data'!O7</f>
        <v>1.504</v>
      </c>
      <c r="AD3" s="87">
        <f>'Fire Data'!N7</f>
        <v>5.3424405891933896E-2</v>
      </c>
      <c r="AE3" s="88">
        <f>AD3/AC3</f>
        <v>3.5521546470700729E-2</v>
      </c>
      <c r="AF3" s="89">
        <f>IF('Fire Data'!AN7="nd",0,'Fire Data'!AN7)</f>
        <v>0</v>
      </c>
      <c r="AG3" s="89">
        <f>AF3/AC3</f>
        <v>0</v>
      </c>
      <c r="AH3" s="89">
        <f>AG3/(AE3+AG3)</f>
        <v>0</v>
      </c>
      <c r="AI3" s="90">
        <f>AH3*100</f>
        <v>0</v>
      </c>
    </row>
    <row r="4" spans="1:35">
      <c r="A4" s="86">
        <f>'Fire Data'!B11</f>
        <v>6</v>
      </c>
      <c r="B4" s="87">
        <f>'Fire Data'!O11</f>
        <v>5.1909999999999998</v>
      </c>
      <c r="C4" s="87">
        <f>'Fire Data'!N11</f>
        <v>4.9776945129502597</v>
      </c>
      <c r="D4" s="88">
        <f t="shared" ref="D4:D6" si="0">C4/B4</f>
        <v>0.95890859428824116</v>
      </c>
      <c r="E4" s="89">
        <f>IF('Fire Data'!Y11="nd",0,'Fire Data'!Y11)</f>
        <v>1.4319627200243322E-3</v>
      </c>
      <c r="F4" s="89">
        <f t="shared" ref="F4:F6" si="1">E4/B4</f>
        <v>2.7585488730963827E-4</v>
      </c>
      <c r="G4" s="89">
        <f t="shared" ref="G4:G6" si="2">F4/(D4+F4)</f>
        <v>2.8759316057171716E-4</v>
      </c>
      <c r="H4" s="116">
        <f t="shared" ref="H4:H6" si="3">G4*100</f>
        <v>2.8759316057171715E-2</v>
      </c>
      <c r="I4" s="74"/>
      <c r="J4" s="86">
        <f>'Fire Data'!B8</f>
        <v>3</v>
      </c>
      <c r="K4" s="87">
        <f>'Fire Data'!O8</f>
        <v>1.34</v>
      </c>
      <c r="L4" s="87">
        <f>'Fire Data'!N8</f>
        <v>5.2850923568800132</v>
      </c>
      <c r="M4" s="88">
        <f t="shared" ref="M4:M6" si="4">L4/K4</f>
        <v>3.9440987737910542</v>
      </c>
      <c r="N4" s="89">
        <f>IF('Fire Data'!Y8="nd",0,'Fire Data'!Y8)</f>
        <v>3.4842216803507137E-3</v>
      </c>
      <c r="O4" s="89">
        <f t="shared" ref="O4:O6" si="5">N4/K4</f>
        <v>2.6001654330975476E-3</v>
      </c>
      <c r="P4" s="89">
        <f t="shared" ref="P4:P6" si="6">O4/(M4+O4)</f>
        <v>6.5882031366919821E-4</v>
      </c>
      <c r="Q4" s="90">
        <f t="shared" ref="Q4:Q6" si="7">P4*100</f>
        <v>6.5882031366919822E-2</v>
      </c>
      <c r="S4" s="86">
        <f>'Fire Data'!B11</f>
        <v>6</v>
      </c>
      <c r="T4" s="87">
        <f>'Fire Data'!O11</f>
        <v>5.1909999999999998</v>
      </c>
      <c r="U4" s="87">
        <f>'Fire Data'!N11</f>
        <v>4.9776945129502597</v>
      </c>
      <c r="V4" s="88">
        <f t="shared" ref="V4:V6" si="8">U4/T4</f>
        <v>0.95890859428824116</v>
      </c>
      <c r="W4" s="89">
        <f>IF('Fire Data'!AN11="nd",0,'Fire Data'!AN11)</f>
        <v>5.8363283294945292E-2</v>
      </c>
      <c r="X4" s="89">
        <f t="shared" ref="X4:X6" si="9">W4/T4</f>
        <v>1.1243167654583951E-2</v>
      </c>
      <c r="Y4" s="89">
        <f t="shared" ref="Y4:Y6" si="10">X4/(V4+X4)</f>
        <v>1.1589081312462281E-2</v>
      </c>
      <c r="Z4" s="116">
        <f t="shared" ref="Z4:Z6" si="11">Y4*100</f>
        <v>1.1589081312462282</v>
      </c>
      <c r="AB4" s="86">
        <f>'Fire Data'!B8</f>
        <v>3</v>
      </c>
      <c r="AC4" s="87">
        <f>'Fire Data'!O8</f>
        <v>1.34</v>
      </c>
      <c r="AD4" s="87">
        <f>'Fire Data'!N8</f>
        <v>5.2850923568800132</v>
      </c>
      <c r="AE4" s="88">
        <f t="shared" ref="AE4:AE6" si="12">AD4/AC4</f>
        <v>3.9440987737910542</v>
      </c>
      <c r="AF4" s="89">
        <f>IF('Fire Data'!AN8="nd",0,'Fire Data'!AN8)</f>
        <v>0</v>
      </c>
      <c r="AG4" s="89">
        <f t="shared" ref="AG4:AG6" si="13">AF4/AC4</f>
        <v>0</v>
      </c>
      <c r="AH4" s="89">
        <f t="shared" ref="AH4:AH6" si="14">AG4/(AE4+AG4)</f>
        <v>0</v>
      </c>
      <c r="AI4" s="90">
        <f t="shared" ref="AI4:AI6" si="15">AH4*100</f>
        <v>0</v>
      </c>
    </row>
    <row r="5" spans="1:35">
      <c r="A5" s="86">
        <f>'Fire Data'!B12</f>
        <v>7</v>
      </c>
      <c r="B5" s="87">
        <f>'Fire Data'!O12</f>
        <v>4.9279999999999999</v>
      </c>
      <c r="C5" s="87">
        <f>'Fire Data'!N12</f>
        <v>4.385441962463938</v>
      </c>
      <c r="D5" s="88">
        <f t="shared" si="0"/>
        <v>0.88990299562985753</v>
      </c>
      <c r="E5" s="89">
        <f>IF('Fire Data'!Y12="nd",0,'Fire Data'!Y12)</f>
        <v>7.3752477465152773E-3</v>
      </c>
      <c r="F5" s="89">
        <f t="shared" si="1"/>
        <v>1.4966005979130028E-3</v>
      </c>
      <c r="G5" s="89">
        <f t="shared" si="2"/>
        <v>1.6789334483057038E-3</v>
      </c>
      <c r="H5" s="116">
        <f t="shared" si="3"/>
        <v>0.16789334483057039</v>
      </c>
      <c r="I5" s="74"/>
      <c r="J5" s="86">
        <f>'Fire Data'!B9</f>
        <v>4</v>
      </c>
      <c r="K5" s="87">
        <f>'Fire Data'!O9</f>
        <v>1.2849999999999999</v>
      </c>
      <c r="L5" s="87">
        <f>'Fire Data'!N9</f>
        <v>5.4583160882015829</v>
      </c>
      <c r="M5" s="88">
        <f t="shared" si="4"/>
        <v>4.2477168001568737</v>
      </c>
      <c r="N5" s="89">
        <f>IF('Fire Data'!Y9="nd",0,'Fire Data'!Y9)</f>
        <v>9.8883811659960879E-4</v>
      </c>
      <c r="O5" s="89">
        <f t="shared" si="5"/>
        <v>7.6952382614755557E-4</v>
      </c>
      <c r="P5" s="89">
        <f t="shared" si="6"/>
        <v>1.8112894039543832E-4</v>
      </c>
      <c r="Q5" s="90">
        <f t="shared" si="7"/>
        <v>1.8112894039543831E-2</v>
      </c>
      <c r="S5" s="86">
        <f>'Fire Data'!B12</f>
        <v>7</v>
      </c>
      <c r="T5" s="87">
        <f>'Fire Data'!O12</f>
        <v>4.9279999999999999</v>
      </c>
      <c r="U5" s="87">
        <f>'Fire Data'!N12</f>
        <v>4.385441962463938</v>
      </c>
      <c r="V5" s="88">
        <f t="shared" si="8"/>
        <v>0.88990299562985753</v>
      </c>
      <c r="W5" s="89">
        <f>IF('Fire Data'!AN12="nd",0,'Fire Data'!AN12)</f>
        <v>0.1188023778317376</v>
      </c>
      <c r="X5" s="89">
        <f t="shared" si="9"/>
        <v>2.4107625371700001E-2</v>
      </c>
      <c r="Y5" s="89">
        <f t="shared" si="10"/>
        <v>2.6375651242742968E-2</v>
      </c>
      <c r="Z5" s="116">
        <f t="shared" si="11"/>
        <v>2.637565124274297</v>
      </c>
      <c r="AB5" s="86">
        <f>'Fire Data'!B9</f>
        <v>4</v>
      </c>
      <c r="AC5" s="87">
        <f>'Fire Data'!O9</f>
        <v>1.2849999999999999</v>
      </c>
      <c r="AD5" s="87">
        <f>'Fire Data'!N9</f>
        <v>5.4583160882015829</v>
      </c>
      <c r="AE5" s="88">
        <f t="shared" si="12"/>
        <v>4.2477168001568737</v>
      </c>
      <c r="AF5" s="89">
        <f>IF('Fire Data'!AN9="nd",0,'Fire Data'!AN9)</f>
        <v>0</v>
      </c>
      <c r="AG5" s="89">
        <f t="shared" si="13"/>
        <v>0</v>
      </c>
      <c r="AH5" s="89">
        <f t="shared" si="14"/>
        <v>0</v>
      </c>
      <c r="AI5" s="90">
        <f t="shared" si="15"/>
        <v>0</v>
      </c>
    </row>
    <row r="6" spans="1:35">
      <c r="A6" s="86">
        <f>'Fire Data'!B13</f>
        <v>8</v>
      </c>
      <c r="B6" s="87">
        <f>'Fire Data'!O13</f>
        <v>4.7719999999999994</v>
      </c>
      <c r="C6" s="87">
        <f>'Fire Data'!N13</f>
        <v>4.7267016738287264</v>
      </c>
      <c r="D6" s="88">
        <f t="shared" si="0"/>
        <v>0.99050747565564268</v>
      </c>
      <c r="E6" s="89">
        <f>IF('Fire Data'!Y13="nd",0,'Fire Data'!Y13)</f>
        <v>5.7717223183833882E-3</v>
      </c>
      <c r="F6" s="89">
        <f t="shared" si="1"/>
        <v>1.2094975520501653E-3</v>
      </c>
      <c r="G6" s="89">
        <f t="shared" si="2"/>
        <v>1.2195995276132712E-3</v>
      </c>
      <c r="H6" s="116">
        <f t="shared" si="3"/>
        <v>0.12195995276132712</v>
      </c>
      <c r="I6" s="74"/>
      <c r="J6" s="86">
        <f>'Fire Data'!B10</f>
        <v>5</v>
      </c>
      <c r="K6" s="87">
        <f>'Fire Data'!O10</f>
        <v>1.3659999999999999</v>
      </c>
      <c r="L6" s="87">
        <f>'Fire Data'!N10</f>
        <v>5.4982617730448631</v>
      </c>
      <c r="M6" s="88">
        <f t="shared" si="4"/>
        <v>4.0250818250694467</v>
      </c>
      <c r="N6" s="89">
        <f>IF('Fire Data'!Y10="nd",0,'Fire Data'!Y10)</f>
        <v>0</v>
      </c>
      <c r="O6" s="89">
        <f t="shared" si="5"/>
        <v>0</v>
      </c>
      <c r="P6" s="89">
        <f t="shared" si="6"/>
        <v>0</v>
      </c>
      <c r="Q6" s="90">
        <f t="shared" si="7"/>
        <v>0</v>
      </c>
      <c r="S6" s="86">
        <f>'Fire Data'!B13</f>
        <v>8</v>
      </c>
      <c r="T6" s="87">
        <f>'Fire Data'!O13</f>
        <v>4.7719999999999994</v>
      </c>
      <c r="U6" s="87">
        <f>'Fire Data'!N13</f>
        <v>4.7267016738287264</v>
      </c>
      <c r="V6" s="88">
        <f t="shared" si="8"/>
        <v>0.99050747565564268</v>
      </c>
      <c r="W6" s="89">
        <f>IF('Fire Data'!AN13="nd",0,'Fire Data'!AN13)</f>
        <v>6.029545608499199E-2</v>
      </c>
      <c r="X6" s="89">
        <f t="shared" si="9"/>
        <v>1.2635259028707459E-2</v>
      </c>
      <c r="Y6" s="89">
        <f t="shared" si="10"/>
        <v>1.2595674166631213E-2</v>
      </c>
      <c r="Z6" s="116">
        <f t="shared" si="11"/>
        <v>1.2595674166631214</v>
      </c>
      <c r="AB6" s="86">
        <f>'Fire Data'!B10</f>
        <v>5</v>
      </c>
      <c r="AC6" s="87">
        <f>'Fire Data'!O10</f>
        <v>1.3659999999999999</v>
      </c>
      <c r="AD6" s="87">
        <f>'Fire Data'!N10</f>
        <v>5.4982617730448631</v>
      </c>
      <c r="AE6" s="88">
        <f t="shared" si="12"/>
        <v>4.0250818250694467</v>
      </c>
      <c r="AF6" s="89">
        <f>IF('Fire Data'!AN10="nd",0,'Fire Data'!AN10)</f>
        <v>0</v>
      </c>
      <c r="AG6" s="89">
        <f t="shared" si="13"/>
        <v>0</v>
      </c>
      <c r="AH6" s="89">
        <f t="shared" si="14"/>
        <v>0</v>
      </c>
      <c r="AI6" s="90">
        <f t="shared" si="15"/>
        <v>0</v>
      </c>
    </row>
    <row r="7" spans="1:35" s="70" customFormat="1" ht="30">
      <c r="A7" s="91"/>
      <c r="B7" s="92"/>
      <c r="C7" s="92"/>
      <c r="D7" s="93"/>
      <c r="E7" s="93"/>
      <c r="F7" s="93"/>
      <c r="G7" s="84" t="s">
        <v>116</v>
      </c>
      <c r="H7" s="85" t="s">
        <v>117</v>
      </c>
      <c r="I7" s="71"/>
      <c r="J7" s="91"/>
      <c r="K7" s="102"/>
      <c r="L7" s="102"/>
      <c r="M7" s="102"/>
      <c r="N7" s="102"/>
      <c r="O7" s="102"/>
      <c r="P7" s="100" t="s">
        <v>116</v>
      </c>
      <c r="Q7" s="101" t="s">
        <v>117</v>
      </c>
      <c r="S7" s="91"/>
      <c r="T7" s="92"/>
      <c r="U7" s="92"/>
      <c r="V7" s="93"/>
      <c r="W7" s="93"/>
      <c r="X7" s="93"/>
      <c r="Y7" s="84" t="s">
        <v>116</v>
      </c>
      <c r="Z7" s="85" t="s">
        <v>117</v>
      </c>
      <c r="AB7" s="91"/>
      <c r="AC7" s="102"/>
      <c r="AD7" s="102"/>
      <c r="AE7" s="102"/>
      <c r="AF7" s="102"/>
      <c r="AG7" s="102"/>
      <c r="AH7" s="100" t="s">
        <v>116</v>
      </c>
      <c r="AI7" s="101" t="s">
        <v>117</v>
      </c>
    </row>
    <row r="8" spans="1:35" ht="15.75" thickBot="1">
      <c r="A8" s="94"/>
      <c r="B8" s="95"/>
      <c r="C8" s="95"/>
      <c r="D8" s="96"/>
      <c r="E8" s="96"/>
      <c r="F8" s="96"/>
      <c r="G8" s="96">
        <f>AVERAGE(G4:G6)*100</f>
        <v>0.10620420454968973</v>
      </c>
      <c r="H8" s="97">
        <f>STDEV(G4:G6)*100</f>
        <v>7.0892539748274058E-2</v>
      </c>
      <c r="J8" s="94"/>
      <c r="K8" s="103"/>
      <c r="L8" s="103"/>
      <c r="M8" s="103"/>
      <c r="N8" s="103"/>
      <c r="O8" s="103"/>
      <c r="P8" s="96">
        <f>AVERAGE(P4:P6)*100</f>
        <v>2.7998308468821214E-2</v>
      </c>
      <c r="Q8" s="97">
        <f>STDEV(P4:P6)*100</f>
        <v>3.4035299000991247E-2</v>
      </c>
      <c r="S8" s="94"/>
      <c r="T8" s="95"/>
      <c r="U8" s="95"/>
      <c r="V8" s="96"/>
      <c r="W8" s="96"/>
      <c r="X8" s="96"/>
      <c r="Y8" s="96">
        <f>AVERAGE(Y4:Y6)*100</f>
        <v>1.6853468907278821</v>
      </c>
      <c r="Z8" s="97">
        <f>STDEV(Y4:Y6)*100</f>
        <v>0.82617960889799902</v>
      </c>
      <c r="AB8" s="94"/>
      <c r="AC8" s="103"/>
      <c r="AD8" s="103"/>
      <c r="AE8" s="103"/>
      <c r="AF8" s="103"/>
      <c r="AG8" s="103"/>
      <c r="AH8" s="96">
        <f>AVERAGE(AH4:AH6)*100</f>
        <v>0</v>
      </c>
      <c r="AI8" s="97">
        <f>STDEV(AH4:AH6)*100</f>
        <v>0</v>
      </c>
    </row>
  </sheetData>
  <printOptions horizontalCentered="1"/>
  <pageMargins left="0.7" right="0.7" top="0.75" bottom="0.75" header="0.3" footer="0.3"/>
  <pageSetup scale="77" orientation="landscape" r:id="rId1"/>
  <headerFooter>
    <oddHeader>&amp;C&amp;F</oddHeader>
    <oddFooter>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Q23"/>
  <sheetViews>
    <sheetView topLeftCell="B1" workbookViewId="0">
      <pane xSplit="1" topLeftCell="AG1" activePane="topRight" state="frozen"/>
      <selection activeCell="B1" sqref="B1"/>
      <selection pane="topRight" activeCell="AM5" sqref="AM5"/>
    </sheetView>
  </sheetViews>
  <sheetFormatPr defaultColWidth="9" defaultRowHeight="12.75"/>
  <cols>
    <col min="1" max="1" width="5.7109375" style="7" customWidth="1"/>
    <col min="2" max="2" width="7" style="7" bestFit="1" customWidth="1"/>
    <col min="3" max="3" width="10.140625" style="7" customWidth="1"/>
    <col min="4" max="4" width="9.42578125" style="7" bestFit="1" customWidth="1"/>
    <col min="5" max="5" width="6.28515625" style="7" bestFit="1" customWidth="1"/>
    <col min="6" max="6" width="6.5703125" style="7" bestFit="1" customWidth="1"/>
    <col min="7" max="7" width="5.28515625" style="7" bestFit="1" customWidth="1"/>
    <col min="8" max="8" width="18.7109375" style="7" bestFit="1" customWidth="1"/>
    <col min="9" max="9" width="11.5703125" style="7" bestFit="1" customWidth="1"/>
    <col min="10" max="11" width="8.42578125" style="7" bestFit="1" customWidth="1"/>
    <col min="12" max="12" width="11.42578125" style="7" bestFit="1" customWidth="1"/>
    <col min="13" max="13" width="10.42578125" style="7" bestFit="1" customWidth="1"/>
    <col min="14" max="14" width="8.42578125" style="7" bestFit="1" customWidth="1"/>
    <col min="15" max="15" width="14.42578125" style="7" bestFit="1" customWidth="1"/>
    <col min="16" max="16" width="8.42578125" style="7" bestFit="1" customWidth="1"/>
    <col min="17" max="18" width="8.42578125" style="8" customWidth="1"/>
    <col min="19" max="19" width="11.28515625" style="8" bestFit="1" customWidth="1"/>
    <col min="20" max="20" width="14" style="8" bestFit="1" customWidth="1"/>
    <col min="21" max="21" width="7.7109375" style="8" bestFit="1" customWidth="1"/>
    <col min="22" max="22" width="17.7109375" style="8" bestFit="1" customWidth="1"/>
    <col min="23" max="23" width="10.42578125" style="7" bestFit="1" customWidth="1"/>
    <col min="24" max="24" width="18.85546875" style="7" bestFit="1" customWidth="1"/>
    <col min="25" max="25" width="11.85546875" style="7" bestFit="1" customWidth="1"/>
    <col min="26" max="26" width="9.85546875" style="8" bestFit="1" customWidth="1"/>
    <col min="27" max="27" width="17.7109375" style="8" bestFit="1" customWidth="1"/>
    <col min="28" max="28" width="10.42578125" style="7" bestFit="1" customWidth="1"/>
    <col min="29" max="29" width="18.85546875" style="7" bestFit="1" customWidth="1"/>
    <col min="30" max="30" width="11.85546875" style="7" bestFit="1" customWidth="1"/>
    <col min="31" max="31" width="7.7109375" style="8" bestFit="1" customWidth="1"/>
    <col min="32" max="32" width="17.7109375" style="8" bestFit="1" customWidth="1"/>
    <col min="33" max="33" width="10.42578125" style="7" bestFit="1" customWidth="1"/>
    <col min="34" max="34" width="18.85546875" style="7" bestFit="1" customWidth="1"/>
    <col min="35" max="35" width="11.85546875" style="7" bestFit="1" customWidth="1"/>
    <col min="36" max="36" width="9.85546875" style="8" bestFit="1" customWidth="1"/>
    <col min="37" max="37" width="17.7109375" style="8" bestFit="1" customWidth="1"/>
    <col min="38" max="38" width="10.42578125" style="7" bestFit="1" customWidth="1"/>
    <col min="39" max="39" width="18.85546875" style="7" bestFit="1" customWidth="1"/>
    <col min="40" max="40" width="11.85546875" style="7" bestFit="1" customWidth="1"/>
    <col min="41" max="41" width="10.42578125" style="7" bestFit="1" customWidth="1"/>
    <col min="42" max="42" width="18.85546875" style="7" bestFit="1" customWidth="1"/>
    <col min="43" max="43" width="11.85546875" style="7" bestFit="1" customWidth="1"/>
    <col min="44" max="16384" width="9" style="7"/>
  </cols>
  <sheetData>
    <row r="1" spans="1:43" ht="21">
      <c r="A1" s="68" t="s">
        <v>107</v>
      </c>
      <c r="H1" s="69" t="s">
        <v>108</v>
      </c>
    </row>
    <row r="4" spans="1:43">
      <c r="A4" s="21"/>
      <c r="B4" s="22"/>
      <c r="C4" s="22"/>
      <c r="D4" s="22"/>
      <c r="E4" s="22"/>
      <c r="F4" s="22"/>
      <c r="G4" s="22"/>
      <c r="H4" s="22"/>
      <c r="I4" s="152" t="s">
        <v>83</v>
      </c>
      <c r="J4" s="153"/>
      <c r="K4" s="154"/>
      <c r="L4" s="152" t="s">
        <v>84</v>
      </c>
      <c r="M4" s="153"/>
      <c r="N4" s="154"/>
      <c r="O4" s="152" t="s">
        <v>98</v>
      </c>
      <c r="P4" s="154"/>
      <c r="Q4" s="155" t="s">
        <v>101</v>
      </c>
      <c r="R4" s="156"/>
      <c r="S4" s="156"/>
      <c r="T4" s="156"/>
      <c r="U4" s="152" t="s">
        <v>164</v>
      </c>
      <c r="V4" s="153"/>
      <c r="W4" s="153"/>
      <c r="X4" s="153"/>
      <c r="Y4" s="154"/>
      <c r="Z4" s="152" t="s">
        <v>163</v>
      </c>
      <c r="AA4" s="153"/>
      <c r="AB4" s="153"/>
      <c r="AC4" s="153"/>
      <c r="AD4" s="154"/>
      <c r="AE4" s="152" t="s">
        <v>162</v>
      </c>
      <c r="AF4" s="153"/>
      <c r="AG4" s="153"/>
      <c r="AH4" s="153"/>
      <c r="AI4" s="154"/>
      <c r="AJ4" s="152" t="s">
        <v>154</v>
      </c>
      <c r="AK4" s="153"/>
      <c r="AL4" s="153"/>
      <c r="AM4" s="153"/>
      <c r="AN4" s="154"/>
      <c r="AO4" s="153" t="s">
        <v>165</v>
      </c>
      <c r="AP4" s="153"/>
      <c r="AQ4" s="154"/>
    </row>
    <row r="5" spans="1:43">
      <c r="A5" s="23" t="s">
        <v>86</v>
      </c>
      <c r="B5" s="24" t="s">
        <v>113</v>
      </c>
      <c r="C5" s="13" t="s">
        <v>87</v>
      </c>
      <c r="D5" s="13" t="s">
        <v>88</v>
      </c>
      <c r="E5" s="13" t="s">
        <v>178</v>
      </c>
      <c r="F5" s="13" t="s">
        <v>171</v>
      </c>
      <c r="G5" s="13" t="s">
        <v>172</v>
      </c>
      <c r="H5" s="13" t="s">
        <v>173</v>
      </c>
      <c r="I5" s="12" t="s">
        <v>179</v>
      </c>
      <c r="J5" s="13" t="s">
        <v>181</v>
      </c>
      <c r="K5" s="14" t="s">
        <v>182</v>
      </c>
      <c r="L5" s="12" t="s">
        <v>180</v>
      </c>
      <c r="M5" s="13" t="s">
        <v>183</v>
      </c>
      <c r="N5" s="14" t="s">
        <v>111</v>
      </c>
      <c r="O5" s="12" t="s">
        <v>90</v>
      </c>
      <c r="P5" s="51" t="s">
        <v>97</v>
      </c>
      <c r="Q5" s="49" t="s">
        <v>103</v>
      </c>
      <c r="R5" s="49" t="s">
        <v>190</v>
      </c>
      <c r="S5" s="49" t="s">
        <v>191</v>
      </c>
      <c r="T5" s="49" t="s">
        <v>192</v>
      </c>
      <c r="U5" s="25" t="s">
        <v>186</v>
      </c>
      <c r="V5" s="44" t="s">
        <v>188</v>
      </c>
      <c r="W5" s="13" t="s">
        <v>95</v>
      </c>
      <c r="X5" s="54" t="s">
        <v>104</v>
      </c>
      <c r="Y5" s="41" t="s">
        <v>105</v>
      </c>
      <c r="Z5" s="25" t="s">
        <v>187</v>
      </c>
      <c r="AA5" s="44" t="s">
        <v>189</v>
      </c>
      <c r="AB5" s="13" t="s">
        <v>95</v>
      </c>
      <c r="AC5" s="54" t="s">
        <v>104</v>
      </c>
      <c r="AD5" s="41" t="s">
        <v>195</v>
      </c>
      <c r="AE5" s="25" t="s">
        <v>99</v>
      </c>
      <c r="AF5" s="44" t="s">
        <v>102</v>
      </c>
      <c r="AG5" s="13" t="s">
        <v>96</v>
      </c>
      <c r="AH5" s="54" t="s">
        <v>104</v>
      </c>
      <c r="AI5" s="41" t="s">
        <v>105</v>
      </c>
      <c r="AJ5" s="25" t="s">
        <v>100</v>
      </c>
      <c r="AK5" s="44" t="s">
        <v>102</v>
      </c>
      <c r="AL5" s="13" t="s">
        <v>96</v>
      </c>
      <c r="AM5" s="54" t="s">
        <v>104</v>
      </c>
      <c r="AN5" s="41" t="s">
        <v>197</v>
      </c>
      <c r="AO5" s="13" t="s">
        <v>166</v>
      </c>
      <c r="AP5" s="54" t="s">
        <v>167</v>
      </c>
      <c r="AQ5" s="41" t="s">
        <v>105</v>
      </c>
    </row>
    <row r="6" spans="1:43">
      <c r="A6" s="26">
        <v>0</v>
      </c>
      <c r="B6" s="27">
        <v>1</v>
      </c>
      <c r="C6" s="28">
        <v>42451</v>
      </c>
      <c r="D6" s="29">
        <v>0.57013888888888886</v>
      </c>
      <c r="E6" s="29">
        <v>0.6118055555555556</v>
      </c>
      <c r="F6" s="22">
        <v>79</v>
      </c>
      <c r="G6" s="22">
        <v>19.5</v>
      </c>
      <c r="H6" s="30" t="s">
        <v>174</v>
      </c>
      <c r="I6" s="10">
        <v>5</v>
      </c>
      <c r="J6" s="11">
        <v>1.4E-2</v>
      </c>
      <c r="K6" s="39">
        <f>I6*1000*(J6/100)</f>
        <v>0.70000000000000007</v>
      </c>
      <c r="L6" s="10">
        <v>0.2</v>
      </c>
      <c r="M6" s="11">
        <v>3.5999999999999997E-2</v>
      </c>
      <c r="N6" s="39">
        <f t="shared" ref="N6:N13" si="0">L6*1000*(M6/100)*(1/$B$20)*(2/1)*$B$19</f>
        <v>6.7912380371102393E-2</v>
      </c>
      <c r="O6" s="16">
        <f>I6-L6</f>
        <v>4.8</v>
      </c>
      <c r="P6" s="52">
        <f>K6-N6</f>
        <v>0.6320876196288977</v>
      </c>
      <c r="Q6" s="62">
        <v>13752</v>
      </c>
      <c r="R6" s="63">
        <f>Q6*0.0283168</f>
        <v>389.41263359999999</v>
      </c>
      <c r="S6" s="50">
        <v>60</v>
      </c>
      <c r="T6" s="63">
        <f>R6*S6</f>
        <v>23364.758016</v>
      </c>
      <c r="U6" s="18">
        <v>2.5999999999999999E-3</v>
      </c>
      <c r="V6" s="45">
        <v>2.46</v>
      </c>
      <c r="W6" s="19" t="s">
        <v>120</v>
      </c>
      <c r="X6" s="55" t="str">
        <f>IFERROR(V6*(W6/100)*(1/$B$20)*(2/1)*$B$19,"ND")</f>
        <v>ND</v>
      </c>
      <c r="Y6" s="42" t="str">
        <f>IFERROR($T6*X6*(1/1000),"ND")</f>
        <v>ND</v>
      </c>
      <c r="Z6" s="58">
        <v>9.2999999999999992E-3</v>
      </c>
      <c r="AA6" s="59" t="s">
        <v>193</v>
      </c>
      <c r="AB6" s="60" t="s">
        <v>120</v>
      </c>
      <c r="AC6" s="55" t="str">
        <f>IFERROR(AA6*(AB6/100)*(1/$B$20)*(2/1)*$B$19,"ND")</f>
        <v>ND</v>
      </c>
      <c r="AD6" s="61" t="str">
        <f>IFERROR($T6*AC6*(1/1000),"ND")</f>
        <v>ND</v>
      </c>
      <c r="AE6" s="110">
        <v>2.5999999999999999E-3</v>
      </c>
      <c r="AF6" s="45">
        <v>2.46</v>
      </c>
      <c r="AG6" s="19" t="str">
        <f>'ICP-MS Data'!N3</f>
        <v>ND</v>
      </c>
      <c r="AH6" s="55" t="str">
        <f>IFERROR(AF6*(AG6/100),"ND")</f>
        <v>ND</v>
      </c>
      <c r="AI6" s="42" t="str">
        <f>IFERROR($T6*AH6*(1/1000),"ND")</f>
        <v>ND</v>
      </c>
      <c r="AJ6" s="58">
        <v>9.2999999999999992E-3</v>
      </c>
      <c r="AK6" s="59" t="s">
        <v>106</v>
      </c>
      <c r="AL6" s="112" t="str">
        <f>IF(SUM('ICP-MS Data'!K3:M3)=0,"ND",SUM('ICP-MS Data'!K3:M3))</f>
        <v>ND</v>
      </c>
      <c r="AM6" s="55" t="str">
        <f>IFERROR(AK6*(AL6/100),"ND")</f>
        <v>ND</v>
      </c>
      <c r="AN6" s="42" t="str">
        <f>IFERROR($T6*AM6*(1/1000),"ND")</f>
        <v>ND</v>
      </c>
      <c r="AO6" s="112" t="str">
        <f>Y6</f>
        <v>ND</v>
      </c>
      <c r="AP6" s="55" t="str">
        <f>AI6</f>
        <v>ND</v>
      </c>
      <c r="AQ6" s="42" t="str">
        <f>IF(SUM(AO6,AP6)=0,"ND",SUM(AO6,AP6))</f>
        <v>ND</v>
      </c>
    </row>
    <row r="7" spans="1:43">
      <c r="A7" s="31">
        <v>1</v>
      </c>
      <c r="B7" s="32">
        <v>2</v>
      </c>
      <c r="C7" s="33">
        <v>42451</v>
      </c>
      <c r="D7" s="34">
        <v>0.6777777777777777</v>
      </c>
      <c r="E7" s="34">
        <v>0.74305555555555547</v>
      </c>
      <c r="F7" s="11">
        <v>79.5</v>
      </c>
      <c r="G7" s="11">
        <v>15.6</v>
      </c>
      <c r="H7" s="35" t="s">
        <v>177</v>
      </c>
      <c r="I7" s="10">
        <v>2.92</v>
      </c>
      <c r="J7" s="11">
        <v>1.2999999999999999E-2</v>
      </c>
      <c r="K7" s="39">
        <f>I7*1000*(J7/100)</f>
        <v>0.37959999999999999</v>
      </c>
      <c r="L7" s="10">
        <v>1.4159999999999999</v>
      </c>
      <c r="M7" s="11">
        <v>4.0000000000000001E-3</v>
      </c>
      <c r="N7" s="39">
        <f t="shared" si="0"/>
        <v>5.3424405891933896E-2</v>
      </c>
      <c r="O7" s="16">
        <f t="shared" ref="O7:O13" si="1">I7-L7</f>
        <v>1.504</v>
      </c>
      <c r="P7" s="52">
        <f t="shared" ref="P7:P13" si="2">K7-N7</f>
        <v>0.32617559410806607</v>
      </c>
      <c r="Q7" s="64">
        <v>12344</v>
      </c>
      <c r="R7" s="65">
        <f t="shared" ref="R7:R13" si="3">Q7*0.0283168</f>
        <v>349.54257919999998</v>
      </c>
      <c r="S7" s="47">
        <v>90</v>
      </c>
      <c r="T7" s="65">
        <f t="shared" ref="T7:T13" si="4">R7*S7</f>
        <v>31458.832127999998</v>
      </c>
      <c r="U7" s="18">
        <v>8.0000000000000004E-4</v>
      </c>
      <c r="V7" s="45">
        <v>0.56000000000000005</v>
      </c>
      <c r="W7" s="11">
        <v>1.2999999999999999E-2</v>
      </c>
      <c r="X7" s="55">
        <f t="shared" ref="X7:X13" si="5">IFERROR(V7*(W7/100)*(1/$B$20)*(2/1)*$B$19,"ND")</f>
        <v>6.8666962375225758E-5</v>
      </c>
      <c r="Y7" s="42">
        <f t="shared" ref="Y7:Y13" si="6">IFERROR($T7*X7*(1/1000),"ND")</f>
        <v>2.1601824421019194E-3</v>
      </c>
      <c r="Z7" s="18">
        <v>3.3E-3</v>
      </c>
      <c r="AA7" s="45">
        <v>4.16</v>
      </c>
      <c r="AB7" s="19" t="s">
        <v>120</v>
      </c>
      <c r="AC7" s="55" t="str">
        <f t="shared" ref="AC7:AC13" si="7">IFERROR(AA7*(AB7/100)*(1/$B$20)*(2/1)*$B$19,"ND")</f>
        <v>ND</v>
      </c>
      <c r="AD7" s="42" t="str">
        <f t="shared" ref="AD7:AD13" si="8">IFERROR($T7*AC7*(1/1000),"ND")</f>
        <v>ND</v>
      </c>
      <c r="AE7" s="110">
        <v>8.0000000000000004E-4</v>
      </c>
      <c r="AF7" s="45">
        <v>0.56000000000000005</v>
      </c>
      <c r="AG7" s="19" t="str">
        <f>'ICP-MS Data'!N4</f>
        <v>ND</v>
      </c>
      <c r="AH7" s="55" t="str">
        <f t="shared" ref="AH7:AH13" si="9">IFERROR(AF7*(AG7/100),"ND")</f>
        <v>ND</v>
      </c>
      <c r="AI7" s="42" t="str">
        <f t="shared" ref="AI7:AI13" si="10">IFERROR($T7*AH7*(1/1000),"ND")</f>
        <v>ND</v>
      </c>
      <c r="AJ7" s="18">
        <v>3.3E-3</v>
      </c>
      <c r="AK7" s="45">
        <v>4.16</v>
      </c>
      <c r="AL7" s="112" t="str">
        <f>IF(SUM('ICP-MS Data'!K4:M4)=0,"ND",SUM('ICP-MS Data'!K4:M4))</f>
        <v>ND</v>
      </c>
      <c r="AM7" s="55" t="str">
        <f t="shared" ref="AM7:AM13" si="11">IFERROR(AK7*(AL7/100),"ND")</f>
        <v>ND</v>
      </c>
      <c r="AN7" s="42" t="str">
        <f t="shared" ref="AN7:AN13" si="12">IFERROR($T7*AM7*(1/1000),"ND")</f>
        <v>ND</v>
      </c>
      <c r="AO7" s="112">
        <f t="shared" ref="AO7:AO13" si="13">Y7</f>
        <v>2.1601824421019194E-3</v>
      </c>
      <c r="AP7" s="55" t="str">
        <f t="shared" ref="AP7:AP13" si="14">AI7</f>
        <v>ND</v>
      </c>
      <c r="AQ7" s="42">
        <f t="shared" ref="AQ7:AQ13" si="15">IF(SUM(AO7,AP7)=0,"ND",SUM(AO7,AP7))</f>
        <v>2.1601824421019194E-3</v>
      </c>
    </row>
    <row r="8" spans="1:43">
      <c r="A8" s="31">
        <v>2</v>
      </c>
      <c r="B8" s="32">
        <v>3</v>
      </c>
      <c r="C8" s="33">
        <v>42452</v>
      </c>
      <c r="D8" s="34">
        <v>0.42291666666666666</v>
      </c>
      <c r="E8" s="34">
        <v>0.50694444444444442</v>
      </c>
      <c r="F8" s="11">
        <v>78.8</v>
      </c>
      <c r="G8" s="11">
        <v>19.100000000000001</v>
      </c>
      <c r="H8" s="35" t="s">
        <v>175</v>
      </c>
      <c r="I8" s="10">
        <v>2.7</v>
      </c>
      <c r="J8" s="11">
        <v>0.52</v>
      </c>
      <c r="K8" s="39">
        <f>I8*1000*(J8/100)</f>
        <v>14.04</v>
      </c>
      <c r="L8" s="10">
        <v>1.36</v>
      </c>
      <c r="M8" s="11">
        <v>0.41199999999999998</v>
      </c>
      <c r="N8" s="39">
        <f t="shared" si="0"/>
        <v>5.2850923568800132</v>
      </c>
      <c r="O8" s="16">
        <f t="shared" si="1"/>
        <v>1.34</v>
      </c>
      <c r="P8" s="52">
        <f t="shared" si="2"/>
        <v>8.754907643119985</v>
      </c>
      <c r="Q8" s="64">
        <v>13937</v>
      </c>
      <c r="R8" s="65">
        <f t="shared" si="3"/>
        <v>394.65124159999999</v>
      </c>
      <c r="S8" s="47">
        <v>120</v>
      </c>
      <c r="T8" s="65">
        <f t="shared" si="4"/>
        <v>47358.148992000002</v>
      </c>
      <c r="U8" s="18">
        <v>1.2999999999999999E-3</v>
      </c>
      <c r="V8" s="45">
        <v>0.6</v>
      </c>
      <c r="W8" s="11">
        <v>1.2999999999999999E-2</v>
      </c>
      <c r="X8" s="55">
        <f t="shared" si="5"/>
        <v>7.3571745402027595E-5</v>
      </c>
      <c r="Y8" s="42">
        <f t="shared" si="6"/>
        <v>3.4842216803507137E-3</v>
      </c>
      <c r="Z8" s="18">
        <v>6.1999999999999998E-3</v>
      </c>
      <c r="AA8" s="45">
        <v>4.1500000000000004</v>
      </c>
      <c r="AB8" s="11">
        <v>1.0999999999999999E-2</v>
      </c>
      <c r="AC8" s="55">
        <f t="shared" si="7"/>
        <v>4.305833561028923E-4</v>
      </c>
      <c r="AD8" s="42">
        <f t="shared" si="8"/>
        <v>2.0391630731796166E-2</v>
      </c>
      <c r="AE8" s="110">
        <v>1.2999999999999999E-3</v>
      </c>
      <c r="AF8" s="45">
        <v>0.6</v>
      </c>
      <c r="AG8" s="19" t="str">
        <f>'ICP-MS Data'!N5</f>
        <v>ND</v>
      </c>
      <c r="AH8" s="55" t="str">
        <f t="shared" si="9"/>
        <v>ND</v>
      </c>
      <c r="AI8" s="42" t="str">
        <f t="shared" si="10"/>
        <v>ND</v>
      </c>
      <c r="AJ8" s="18">
        <v>6.1999999999999998E-3</v>
      </c>
      <c r="AK8" s="45">
        <v>4.1500000000000004</v>
      </c>
      <c r="AL8" s="112" t="str">
        <f>IF(SUM('ICP-MS Data'!K5:M5)=0,"ND",SUM('ICP-MS Data'!K5:M5))</f>
        <v>ND</v>
      </c>
      <c r="AM8" s="55" t="str">
        <f t="shared" si="11"/>
        <v>ND</v>
      </c>
      <c r="AN8" s="42" t="str">
        <f t="shared" si="12"/>
        <v>ND</v>
      </c>
      <c r="AO8" s="112">
        <f t="shared" si="13"/>
        <v>3.4842216803507137E-3</v>
      </c>
      <c r="AP8" s="55" t="str">
        <f t="shared" si="14"/>
        <v>ND</v>
      </c>
      <c r="AQ8" s="42">
        <f t="shared" si="15"/>
        <v>3.4842216803507137E-3</v>
      </c>
    </row>
    <row r="9" spans="1:43">
      <c r="A9" s="31">
        <v>3</v>
      </c>
      <c r="B9" s="32">
        <v>4</v>
      </c>
      <c r="C9" s="33">
        <v>42452</v>
      </c>
      <c r="D9" s="34">
        <v>0.54722222222222217</v>
      </c>
      <c r="E9" s="34">
        <v>0.63055555555555554</v>
      </c>
      <c r="F9" s="11">
        <v>82.6</v>
      </c>
      <c r="G9" s="11">
        <v>16.399999999999999</v>
      </c>
      <c r="H9" s="35" t="s">
        <v>175</v>
      </c>
      <c r="I9" s="10">
        <v>2.4</v>
      </c>
      <c r="J9" s="11">
        <v>0.432</v>
      </c>
      <c r="K9" s="39">
        <f t="shared" ref="K9:K13" si="16">I9*1000*(J9/100)</f>
        <v>10.368</v>
      </c>
      <c r="L9" s="10">
        <v>1.115</v>
      </c>
      <c r="M9" s="11">
        <v>0.51900000000000002</v>
      </c>
      <c r="N9" s="39">
        <f t="shared" si="0"/>
        <v>5.4583160882015829</v>
      </c>
      <c r="O9" s="16">
        <f t="shared" si="1"/>
        <v>1.2849999999999999</v>
      </c>
      <c r="P9" s="52">
        <f t="shared" si="2"/>
        <v>4.9096839117984175</v>
      </c>
      <c r="Q9" s="64">
        <v>12855</v>
      </c>
      <c r="R9" s="65">
        <f t="shared" si="3"/>
        <v>364.01246400000002</v>
      </c>
      <c r="S9" s="47">
        <v>120</v>
      </c>
      <c r="T9" s="65">
        <f t="shared" si="4"/>
        <v>43681.49568</v>
      </c>
      <c r="U9" s="18">
        <v>4.0000000000000002E-4</v>
      </c>
      <c r="V9" s="45">
        <v>0.2</v>
      </c>
      <c r="W9" s="11">
        <v>1.2E-2</v>
      </c>
      <c r="X9" s="55">
        <f t="shared" si="5"/>
        <v>2.2637460123700802E-5</v>
      </c>
      <c r="Y9" s="42">
        <f t="shared" si="6"/>
        <v>9.8883811659960879E-4</v>
      </c>
      <c r="Z9" s="18">
        <v>4.7999999999999996E-3</v>
      </c>
      <c r="AA9" s="45">
        <v>3.21</v>
      </c>
      <c r="AB9" s="11">
        <v>2.1999999999999999E-2</v>
      </c>
      <c r="AC9" s="55">
        <f t="shared" si="7"/>
        <v>6.6610726413989603E-4</v>
      </c>
      <c r="AD9" s="42">
        <f t="shared" si="8"/>
        <v>2.9096561580943488E-2</v>
      </c>
      <c r="AE9" s="110">
        <v>4.0000000000000002E-4</v>
      </c>
      <c r="AF9" s="45">
        <v>0.2</v>
      </c>
      <c r="AG9" s="19" t="str">
        <f>'ICP-MS Data'!N6</f>
        <v>ND</v>
      </c>
      <c r="AH9" s="55" t="str">
        <f t="shared" si="9"/>
        <v>ND</v>
      </c>
      <c r="AI9" s="42" t="str">
        <f t="shared" si="10"/>
        <v>ND</v>
      </c>
      <c r="AJ9" s="18">
        <v>4.7999999999999996E-3</v>
      </c>
      <c r="AK9" s="45">
        <v>3.21</v>
      </c>
      <c r="AL9" s="112" t="str">
        <f>IF(SUM('ICP-MS Data'!K6:M6)=0,"ND",SUM('ICP-MS Data'!K6:M6))</f>
        <v>ND</v>
      </c>
      <c r="AM9" s="55" t="str">
        <f t="shared" si="11"/>
        <v>ND</v>
      </c>
      <c r="AN9" s="42" t="str">
        <f t="shared" si="12"/>
        <v>ND</v>
      </c>
      <c r="AO9" s="112">
        <f t="shared" si="13"/>
        <v>9.8883811659960879E-4</v>
      </c>
      <c r="AP9" s="55" t="str">
        <f t="shared" si="14"/>
        <v>ND</v>
      </c>
      <c r="AQ9" s="42">
        <f t="shared" si="15"/>
        <v>9.8883811659960879E-4</v>
      </c>
    </row>
    <row r="10" spans="1:43">
      <c r="A10" s="31">
        <v>4</v>
      </c>
      <c r="B10" s="32">
        <v>5</v>
      </c>
      <c r="C10" s="33">
        <v>42452</v>
      </c>
      <c r="D10" s="34">
        <v>0.66319444444444442</v>
      </c>
      <c r="E10" s="34">
        <v>0.74652777777777779</v>
      </c>
      <c r="F10" s="11">
        <v>81.3</v>
      </c>
      <c r="G10" s="11">
        <v>13.9</v>
      </c>
      <c r="H10" s="35" t="s">
        <v>175</v>
      </c>
      <c r="I10" s="10">
        <v>2.9</v>
      </c>
      <c r="J10" s="11">
        <v>0.47799999999999998</v>
      </c>
      <c r="K10" s="39">
        <f t="shared" si="16"/>
        <v>13.861999999999998</v>
      </c>
      <c r="L10" s="10">
        <v>1.534</v>
      </c>
      <c r="M10" s="11">
        <v>0.38</v>
      </c>
      <c r="N10" s="39">
        <f t="shared" si="0"/>
        <v>5.4982617730448631</v>
      </c>
      <c r="O10" s="16">
        <f t="shared" si="1"/>
        <v>1.3659999999999999</v>
      </c>
      <c r="P10" s="52">
        <f t="shared" si="2"/>
        <v>8.3637382269551352</v>
      </c>
      <c r="Q10" s="64">
        <v>13632</v>
      </c>
      <c r="R10" s="65">
        <f t="shared" si="3"/>
        <v>386.01461760000001</v>
      </c>
      <c r="S10" s="47">
        <v>120</v>
      </c>
      <c r="T10" s="65">
        <f t="shared" si="4"/>
        <v>46321.754112000002</v>
      </c>
      <c r="U10" s="18">
        <v>1.1000000000000001E-3</v>
      </c>
      <c r="V10" s="45">
        <v>0.53</v>
      </c>
      <c r="W10" s="19" t="s">
        <v>120</v>
      </c>
      <c r="X10" s="55" t="str">
        <f t="shared" si="5"/>
        <v>ND</v>
      </c>
      <c r="Y10" s="42" t="str">
        <f t="shared" si="6"/>
        <v>ND</v>
      </c>
      <c r="Z10" s="18">
        <v>4.4000000000000003E-3</v>
      </c>
      <c r="AA10" s="45">
        <v>2.95</v>
      </c>
      <c r="AB10" s="11">
        <v>0.01</v>
      </c>
      <c r="AC10" s="55">
        <f t="shared" si="7"/>
        <v>2.7825211402048901E-4</v>
      </c>
      <c r="AD10" s="42">
        <f t="shared" si="8"/>
        <v>1.2889126006801281E-2</v>
      </c>
      <c r="AE10" s="110">
        <v>1.1000000000000001E-3</v>
      </c>
      <c r="AF10" s="45">
        <v>0.53</v>
      </c>
      <c r="AG10" s="19" t="str">
        <f>'ICP-MS Data'!N7</f>
        <v>ND</v>
      </c>
      <c r="AH10" s="55" t="str">
        <f t="shared" si="9"/>
        <v>ND</v>
      </c>
      <c r="AI10" s="42" t="str">
        <f t="shared" si="10"/>
        <v>ND</v>
      </c>
      <c r="AJ10" s="18">
        <v>4.4000000000000003E-3</v>
      </c>
      <c r="AK10" s="45">
        <v>2.95</v>
      </c>
      <c r="AL10" s="112" t="str">
        <f>IF(SUM('ICP-MS Data'!K7:M7)=0,"ND",SUM('ICP-MS Data'!K7:M7))</f>
        <v>ND</v>
      </c>
      <c r="AM10" s="55" t="str">
        <f t="shared" si="11"/>
        <v>ND</v>
      </c>
      <c r="AN10" s="42" t="str">
        <f t="shared" si="12"/>
        <v>ND</v>
      </c>
      <c r="AO10" s="112" t="str">
        <f t="shared" si="13"/>
        <v>ND</v>
      </c>
      <c r="AP10" s="55" t="str">
        <f t="shared" si="14"/>
        <v>ND</v>
      </c>
      <c r="AQ10" s="42" t="str">
        <f t="shared" si="15"/>
        <v>ND</v>
      </c>
    </row>
    <row r="11" spans="1:43">
      <c r="A11" s="31">
        <v>5</v>
      </c>
      <c r="B11" s="32">
        <v>6</v>
      </c>
      <c r="C11" s="33">
        <v>42453</v>
      </c>
      <c r="D11" s="34">
        <v>0.3833333333333333</v>
      </c>
      <c r="E11" s="34">
        <v>0.42569444444444443</v>
      </c>
      <c r="F11" s="11">
        <v>76</v>
      </c>
      <c r="G11" s="11">
        <v>23.3</v>
      </c>
      <c r="H11" s="35" t="s">
        <v>176</v>
      </c>
      <c r="I11" s="10">
        <v>5.55</v>
      </c>
      <c r="J11" s="11">
        <v>0.17299999999999999</v>
      </c>
      <c r="K11" s="39">
        <f t="shared" si="16"/>
        <v>9.6014999999999979</v>
      </c>
      <c r="L11" s="10">
        <v>0.35899999999999999</v>
      </c>
      <c r="M11" s="15">
        <v>1.47</v>
      </c>
      <c r="N11" s="39">
        <f t="shared" si="0"/>
        <v>4.9776945129502597</v>
      </c>
      <c r="O11" s="16">
        <f t="shared" si="1"/>
        <v>5.1909999999999998</v>
      </c>
      <c r="P11" s="52">
        <f t="shared" si="2"/>
        <v>4.6238054870497383</v>
      </c>
      <c r="Q11" s="64">
        <v>10154</v>
      </c>
      <c r="R11" s="65">
        <f t="shared" si="3"/>
        <v>287.52878720000001</v>
      </c>
      <c r="S11" s="47">
        <v>60</v>
      </c>
      <c r="T11" s="65">
        <f t="shared" si="4"/>
        <v>17251.727232000001</v>
      </c>
      <c r="U11" s="18">
        <v>1.4E-3</v>
      </c>
      <c r="V11" s="45">
        <v>1.76</v>
      </c>
      <c r="W11" s="11">
        <v>5.0000000000000001E-3</v>
      </c>
      <c r="X11" s="55">
        <f t="shared" si="5"/>
        <v>8.3004020453569617E-5</v>
      </c>
      <c r="Y11" s="42">
        <f t="shared" si="6"/>
        <v>1.4319627200243322E-3</v>
      </c>
      <c r="Z11" s="18">
        <v>6.0000000000000001E-3</v>
      </c>
      <c r="AA11" s="45">
        <v>8.81</v>
      </c>
      <c r="AB11" s="11">
        <v>2.7E-2</v>
      </c>
      <c r="AC11" s="55">
        <f t="shared" si="7"/>
        <v>2.2436552665102958E-3</v>
      </c>
      <c r="AD11" s="42">
        <f t="shared" si="8"/>
        <v>3.8706928660475891E-2</v>
      </c>
      <c r="AE11" s="110">
        <v>1.4E-3</v>
      </c>
      <c r="AF11" s="45">
        <v>1.76</v>
      </c>
      <c r="AG11" s="19">
        <f>'ICP-MS Data'!N8</f>
        <v>2.5999999999999999E-2</v>
      </c>
      <c r="AH11" s="55">
        <f t="shared" si="9"/>
        <v>4.5759999999999996E-4</v>
      </c>
      <c r="AI11" s="42">
        <f t="shared" si="10"/>
        <v>7.8943903813632008E-3</v>
      </c>
      <c r="AJ11" s="18">
        <v>6.0000000000000001E-3</v>
      </c>
      <c r="AK11" s="45">
        <v>8.81</v>
      </c>
      <c r="AL11" s="112">
        <f>IF(SUM('ICP-MS Data'!K8:M8)=0,"ND",SUM('ICP-MS Data'!K8:M8))</f>
        <v>3.8400000000000004E-2</v>
      </c>
      <c r="AM11" s="55">
        <f t="shared" si="11"/>
        <v>3.3830400000000004E-3</v>
      </c>
      <c r="AN11" s="42">
        <f t="shared" si="12"/>
        <v>5.8363283294945292E-2</v>
      </c>
      <c r="AO11" s="112">
        <f t="shared" si="13"/>
        <v>1.4319627200243322E-3</v>
      </c>
      <c r="AP11" s="55">
        <f t="shared" si="14"/>
        <v>7.8943903813632008E-3</v>
      </c>
      <c r="AQ11" s="42">
        <f t="shared" si="15"/>
        <v>9.3263531013875328E-3</v>
      </c>
    </row>
    <row r="12" spans="1:43">
      <c r="A12" s="31">
        <v>6</v>
      </c>
      <c r="B12" s="32">
        <v>7</v>
      </c>
      <c r="C12" s="33">
        <v>42453</v>
      </c>
      <c r="D12" s="34">
        <v>0.45624999999999999</v>
      </c>
      <c r="E12" s="34">
        <v>0.49861111111111112</v>
      </c>
      <c r="F12" s="11">
        <v>76.900000000000006</v>
      </c>
      <c r="G12" s="11">
        <v>22.4</v>
      </c>
      <c r="H12" s="35" t="s">
        <v>176</v>
      </c>
      <c r="I12" s="10">
        <v>5.2430000000000003</v>
      </c>
      <c r="J12" s="11">
        <v>0.253</v>
      </c>
      <c r="K12" s="39">
        <f t="shared" si="16"/>
        <v>13.264790000000001</v>
      </c>
      <c r="L12" s="10">
        <v>0.315</v>
      </c>
      <c r="M12" s="11">
        <v>1.476</v>
      </c>
      <c r="N12" s="39">
        <f t="shared" si="0"/>
        <v>4.385441962463938</v>
      </c>
      <c r="O12" s="16">
        <f t="shared" si="1"/>
        <v>4.9279999999999999</v>
      </c>
      <c r="P12" s="52">
        <f t="shared" si="2"/>
        <v>8.8793480375360634</v>
      </c>
      <c r="Q12" s="64">
        <v>13697</v>
      </c>
      <c r="R12" s="65">
        <f t="shared" si="3"/>
        <v>387.85520959999997</v>
      </c>
      <c r="S12" s="47">
        <v>60</v>
      </c>
      <c r="T12" s="65">
        <f t="shared" si="4"/>
        <v>23271.312575999997</v>
      </c>
      <c r="U12" s="18">
        <v>2.3999999999999998E-3</v>
      </c>
      <c r="V12" s="45">
        <v>2.2400000000000002</v>
      </c>
      <c r="W12" s="11">
        <v>1.4999999999999999E-2</v>
      </c>
      <c r="X12" s="55">
        <f t="shared" si="5"/>
        <v>3.1692444173181123E-4</v>
      </c>
      <c r="Y12" s="42">
        <f t="shared" si="6"/>
        <v>7.3752477465152773E-3</v>
      </c>
      <c r="Z12" s="18">
        <v>4.1999999999999997E-3</v>
      </c>
      <c r="AA12" s="45">
        <v>5.61</v>
      </c>
      <c r="AB12" s="11">
        <v>2.9000000000000001E-2</v>
      </c>
      <c r="AC12" s="55">
        <f t="shared" si="7"/>
        <v>1.5345368281353682E-3</v>
      </c>
      <c r="AD12" s="42">
        <f t="shared" si="8"/>
        <v>3.571068618692174E-2</v>
      </c>
      <c r="AE12" s="110">
        <v>2.3999999999999998E-3</v>
      </c>
      <c r="AF12" s="45">
        <v>2.2400000000000002</v>
      </c>
      <c r="AG12" s="19">
        <f>'ICP-MS Data'!N9</f>
        <v>6.0999999999999999E-2</v>
      </c>
      <c r="AH12" s="55">
        <f t="shared" si="9"/>
        <v>1.3664E-3</v>
      </c>
      <c r="AI12" s="42">
        <f t="shared" si="10"/>
        <v>3.1797921503846395E-2</v>
      </c>
      <c r="AJ12" s="18">
        <v>4.1999999999999997E-3</v>
      </c>
      <c r="AK12" s="45">
        <v>5.61</v>
      </c>
      <c r="AL12" s="112">
        <f>IF(SUM('ICP-MS Data'!K9:M9)=0,"ND",SUM('ICP-MS Data'!K9:M9))</f>
        <v>9.0999999999999998E-2</v>
      </c>
      <c r="AM12" s="55">
        <f t="shared" si="11"/>
        <v>5.1051000000000004E-3</v>
      </c>
      <c r="AN12" s="42">
        <f t="shared" si="12"/>
        <v>0.1188023778317376</v>
      </c>
      <c r="AO12" s="112">
        <f t="shared" si="13"/>
        <v>7.3752477465152773E-3</v>
      </c>
      <c r="AP12" s="55">
        <f t="shared" si="14"/>
        <v>3.1797921503846395E-2</v>
      </c>
      <c r="AQ12" s="42">
        <f t="shared" si="15"/>
        <v>3.917316925036167E-2</v>
      </c>
    </row>
    <row r="13" spans="1:43">
      <c r="A13" s="23">
        <v>7</v>
      </c>
      <c r="B13" s="24">
        <v>8</v>
      </c>
      <c r="C13" s="36">
        <v>42453</v>
      </c>
      <c r="D13" s="37">
        <v>0.55763888888888891</v>
      </c>
      <c r="E13" s="37">
        <v>0.6</v>
      </c>
      <c r="F13" s="13">
        <v>75.7</v>
      </c>
      <c r="G13" s="13">
        <v>19.5</v>
      </c>
      <c r="H13" s="38" t="s">
        <v>176</v>
      </c>
      <c r="I13" s="12">
        <v>5.1559999999999997</v>
      </c>
      <c r="J13" s="13">
        <v>0.20899999999999999</v>
      </c>
      <c r="K13" s="40">
        <f t="shared" si="16"/>
        <v>10.77604</v>
      </c>
      <c r="L13" s="12">
        <v>0.38400000000000001</v>
      </c>
      <c r="M13" s="13">
        <v>1.3049999999999999</v>
      </c>
      <c r="N13" s="40">
        <f t="shared" si="0"/>
        <v>4.7267016738287264</v>
      </c>
      <c r="O13" s="17">
        <f t="shared" si="1"/>
        <v>4.7719999999999994</v>
      </c>
      <c r="P13" s="53">
        <f t="shared" si="2"/>
        <v>6.0493383261712736</v>
      </c>
      <c r="Q13" s="66">
        <v>15880</v>
      </c>
      <c r="R13" s="67">
        <f t="shared" si="3"/>
        <v>449.67078399999997</v>
      </c>
      <c r="S13" s="48">
        <v>60</v>
      </c>
      <c r="T13" s="67">
        <f t="shared" si="4"/>
        <v>26980.247039999998</v>
      </c>
      <c r="U13" s="20">
        <v>2E-3</v>
      </c>
      <c r="V13" s="46">
        <v>1.62</v>
      </c>
      <c r="W13" s="13">
        <v>1.4E-2</v>
      </c>
      <c r="X13" s="56">
        <f t="shared" si="5"/>
        <v>2.1392399816897258E-4</v>
      </c>
      <c r="Y13" s="43">
        <f t="shared" si="6"/>
        <v>5.7717223183833882E-3</v>
      </c>
      <c r="Z13" s="20">
        <v>4.4999999999999997E-3</v>
      </c>
      <c r="AA13" s="46">
        <v>6.04</v>
      </c>
      <c r="AB13" s="13">
        <v>4.0000000000000001E-3</v>
      </c>
      <c r="AC13" s="56">
        <f t="shared" si="7"/>
        <v>2.2788376524525476E-4</v>
      </c>
      <c r="AD13" s="43">
        <f t="shared" si="8"/>
        <v>6.1483602827223389E-3</v>
      </c>
      <c r="AE13" s="111">
        <v>2E-3</v>
      </c>
      <c r="AF13" s="46">
        <v>1.62</v>
      </c>
      <c r="AG13" s="109">
        <f>'ICP-MS Data'!N10</f>
        <v>1.0999999999999999E-2</v>
      </c>
      <c r="AH13" s="56">
        <f t="shared" si="9"/>
        <v>1.7819999999999999E-4</v>
      </c>
      <c r="AI13" s="43">
        <f t="shared" si="10"/>
        <v>4.8078800225279999E-3</v>
      </c>
      <c r="AJ13" s="20">
        <v>4.4999999999999997E-3</v>
      </c>
      <c r="AK13" s="46">
        <v>6.04</v>
      </c>
      <c r="AL13" s="113">
        <f>IF(SUM('ICP-MS Data'!K10:M10)=0,"ND",SUM('ICP-MS Data'!K10:M10))</f>
        <v>3.6999999999999998E-2</v>
      </c>
      <c r="AM13" s="56">
        <f t="shared" si="11"/>
        <v>2.2347999999999999E-3</v>
      </c>
      <c r="AN13" s="43">
        <f t="shared" si="12"/>
        <v>6.029545608499199E-2</v>
      </c>
      <c r="AO13" s="114">
        <f t="shared" si="13"/>
        <v>5.7717223183833882E-3</v>
      </c>
      <c r="AP13" s="56">
        <f t="shared" si="14"/>
        <v>4.8078800225279999E-3</v>
      </c>
      <c r="AQ13" s="43">
        <f t="shared" si="15"/>
        <v>1.0579602340911388E-2</v>
      </c>
    </row>
    <row r="14" spans="1:43">
      <c r="U14" s="9"/>
      <c r="V14" s="9"/>
      <c r="Z14" s="9"/>
      <c r="AA14" s="9"/>
      <c r="AE14" s="9"/>
      <c r="AF14" s="9"/>
      <c r="AJ14" s="9"/>
      <c r="AK14" s="9"/>
    </row>
    <row r="15" spans="1:43">
      <c r="U15" s="151"/>
      <c r="V15" s="9"/>
      <c r="Z15" s="9"/>
      <c r="AA15" s="9"/>
      <c r="AE15" s="9"/>
      <c r="AF15" s="9"/>
      <c r="AJ15" s="9"/>
      <c r="AK15" s="9"/>
    </row>
    <row r="16" spans="1:43">
      <c r="U16" s="151"/>
      <c r="V16" s="9"/>
      <c r="Y16" s="57"/>
      <c r="Z16" s="9"/>
      <c r="AA16" s="9"/>
      <c r="AE16" s="9"/>
      <c r="AF16" s="9"/>
      <c r="AI16" s="57"/>
      <c r="AJ16" s="9"/>
      <c r="AK16" s="9"/>
      <c r="AQ16" s="57"/>
    </row>
    <row r="17" spans="1:43">
      <c r="U17" s="151"/>
      <c r="V17" s="9"/>
      <c r="Y17" s="57"/>
      <c r="Z17" s="9"/>
      <c r="AA17" s="9"/>
      <c r="AE17" s="9"/>
      <c r="AF17" s="9"/>
      <c r="AI17" s="57"/>
      <c r="AJ17" s="9"/>
      <c r="AK17" s="9"/>
      <c r="AQ17" s="57"/>
    </row>
    <row r="18" spans="1:43">
      <c r="B18" s="7" t="s">
        <v>82</v>
      </c>
      <c r="U18" s="151"/>
      <c r="Y18" s="57"/>
      <c r="AI18" s="57"/>
      <c r="AQ18" s="57"/>
    </row>
    <row r="19" spans="1:43">
      <c r="A19" s="7" t="s">
        <v>12</v>
      </c>
      <c r="B19" s="7">
        <v>132.905</v>
      </c>
      <c r="C19" s="7" t="s">
        <v>85</v>
      </c>
      <c r="U19" s="151"/>
      <c r="Y19" s="57"/>
      <c r="AI19" s="57"/>
      <c r="AQ19" s="57"/>
    </row>
    <row r="20" spans="1:43">
      <c r="A20" s="7" t="s">
        <v>53</v>
      </c>
      <c r="B20" s="7">
        <f>B19*2+15.999</f>
        <v>281.80900000000003</v>
      </c>
      <c r="C20" s="7" t="s">
        <v>85</v>
      </c>
      <c r="U20" s="151"/>
      <c r="Y20" s="57"/>
      <c r="AI20" s="57"/>
      <c r="AQ20" s="57"/>
    </row>
    <row r="21" spans="1:43">
      <c r="U21" s="151"/>
      <c r="Y21" s="57"/>
      <c r="AI21" s="57"/>
      <c r="AQ21" s="57"/>
    </row>
    <row r="22" spans="1:43">
      <c r="U22" s="151"/>
      <c r="Y22" s="57"/>
      <c r="AI22" s="57"/>
      <c r="AQ22" s="57"/>
    </row>
    <row r="23" spans="1:43">
      <c r="Y23" s="57"/>
      <c r="AI23" s="57"/>
      <c r="AQ23" s="57"/>
    </row>
  </sheetData>
  <mergeCells count="9">
    <mergeCell ref="AE4:AI4"/>
    <mergeCell ref="AJ4:AN4"/>
    <mergeCell ref="AO4:AQ4"/>
    <mergeCell ref="I4:K4"/>
    <mergeCell ref="L4:N4"/>
    <mergeCell ref="O4:P4"/>
    <mergeCell ref="Q4:T4"/>
    <mergeCell ref="Z4:AD4"/>
    <mergeCell ref="U4:Y4"/>
  </mergeCells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B1" zoomScaleNormal="100" workbookViewId="0">
      <pane xSplit="6" ySplit="2" topLeftCell="I3" activePane="bottomRight" state="frozen"/>
      <selection activeCell="B1" sqref="B1"/>
      <selection pane="topRight" activeCell="H1" sqref="H1"/>
      <selection pane="bottomLeft" activeCell="B3" sqref="B3"/>
      <selection pane="bottomRight" activeCell="M9" sqref="M9"/>
    </sheetView>
  </sheetViews>
  <sheetFormatPr defaultColWidth="9.140625" defaultRowHeight="12.75"/>
  <cols>
    <col min="1" max="1" width="9.140625" style="7"/>
    <col min="2" max="2" width="42.85546875" style="7" customWidth="1"/>
    <col min="3" max="3" width="9.140625" style="107"/>
    <col min="4" max="4" width="4.7109375" style="107" customWidth="1"/>
    <col min="5" max="5" width="9.140625" style="107"/>
    <col min="6" max="6" width="4.7109375" style="107" customWidth="1"/>
    <col min="7" max="7" width="9.140625" style="107"/>
    <col min="8" max="8" width="4.7109375" style="107" customWidth="1"/>
    <col min="9" max="9" width="9.140625" style="107"/>
    <col min="10" max="10" width="23.7109375" style="7" customWidth="1"/>
    <col min="11" max="14" width="9.140625" style="107"/>
    <col min="15" max="18" width="9.140625" style="148"/>
    <col min="19" max="16384" width="9.140625" style="7"/>
  </cols>
  <sheetData>
    <row r="1" spans="1:22">
      <c r="L1" s="107" t="s">
        <v>12</v>
      </c>
      <c r="P1" s="148" t="s">
        <v>8</v>
      </c>
      <c r="T1" s="7" t="s">
        <v>25</v>
      </c>
    </row>
    <row r="2" spans="1:22" s="106" customFormat="1" ht="38.25">
      <c r="A2" s="104" t="s">
        <v>119</v>
      </c>
      <c r="B2" s="104"/>
      <c r="C2" s="105" t="s">
        <v>155</v>
      </c>
      <c r="D2" s="105"/>
      <c r="E2" s="105" t="s">
        <v>156</v>
      </c>
      <c r="F2" s="105"/>
      <c r="G2" s="105" t="s">
        <v>157</v>
      </c>
      <c r="H2" s="105"/>
      <c r="I2" s="107" t="s">
        <v>113</v>
      </c>
      <c r="J2" s="7" t="s">
        <v>89</v>
      </c>
      <c r="K2" s="108" t="s">
        <v>159</v>
      </c>
      <c r="L2" s="108" t="s">
        <v>158</v>
      </c>
      <c r="M2" s="108" t="s">
        <v>160</v>
      </c>
      <c r="N2" s="108" t="s">
        <v>161</v>
      </c>
      <c r="O2" s="149" t="s">
        <v>159</v>
      </c>
      <c r="P2" s="149" t="s">
        <v>158</v>
      </c>
      <c r="Q2" s="149" t="s">
        <v>160</v>
      </c>
      <c r="R2" s="149" t="s">
        <v>161</v>
      </c>
      <c r="S2" s="108" t="s">
        <v>159</v>
      </c>
      <c r="T2" s="108" t="s">
        <v>158</v>
      </c>
      <c r="U2" s="108" t="s">
        <v>160</v>
      </c>
      <c r="V2" s="108" t="s">
        <v>161</v>
      </c>
    </row>
    <row r="3" spans="1:22">
      <c r="A3" s="7">
        <v>502</v>
      </c>
      <c r="B3" s="7" t="s">
        <v>125</v>
      </c>
      <c r="C3" s="107" t="s">
        <v>120</v>
      </c>
      <c r="E3" s="107" t="s">
        <v>120</v>
      </c>
      <c r="G3" s="107" t="s">
        <v>120</v>
      </c>
      <c r="I3" s="107">
        <v>1</v>
      </c>
      <c r="J3" s="7" t="s">
        <v>91</v>
      </c>
      <c r="K3" s="107" t="s">
        <v>120</v>
      </c>
      <c r="L3" s="107" t="s">
        <v>120</v>
      </c>
      <c r="M3" s="107" t="s">
        <v>120</v>
      </c>
      <c r="N3" s="107" t="s">
        <v>120</v>
      </c>
      <c r="O3" s="150" t="s">
        <v>120</v>
      </c>
      <c r="P3" s="148" t="s">
        <v>120</v>
      </c>
      <c r="Q3" s="150">
        <f>E5/10000</f>
        <v>8.3000000000000004E-2</v>
      </c>
      <c r="R3" s="150" t="s">
        <v>120</v>
      </c>
      <c r="S3" s="107" t="s">
        <v>120</v>
      </c>
      <c r="T3" s="7">
        <f>C4/10000</f>
        <v>0.38</v>
      </c>
      <c r="U3" s="107">
        <f>C5/10000</f>
        <v>0.13</v>
      </c>
      <c r="V3" s="107" t="s">
        <v>120</v>
      </c>
    </row>
    <row r="4" spans="1:22">
      <c r="A4" s="7">
        <v>503</v>
      </c>
      <c r="B4" s="7" t="s">
        <v>124</v>
      </c>
      <c r="C4" s="107">
        <v>3800</v>
      </c>
      <c r="D4" s="107" t="s">
        <v>121</v>
      </c>
      <c r="E4" s="107" t="s">
        <v>120</v>
      </c>
      <c r="G4" s="107" t="s">
        <v>120</v>
      </c>
      <c r="I4" s="107">
        <v>2</v>
      </c>
      <c r="J4" s="7" t="s">
        <v>92</v>
      </c>
      <c r="K4" s="107" t="s">
        <v>120</v>
      </c>
      <c r="L4" s="107" t="s">
        <v>120</v>
      </c>
      <c r="M4" s="107" t="s">
        <v>120</v>
      </c>
      <c r="N4" s="107" t="s">
        <v>120</v>
      </c>
      <c r="O4" s="150" t="s">
        <v>120</v>
      </c>
      <c r="P4" s="150" t="s">
        <v>120</v>
      </c>
      <c r="Q4" s="150" t="s">
        <v>120</v>
      </c>
      <c r="R4" s="150" t="s">
        <v>120</v>
      </c>
      <c r="S4" s="107">
        <f>C6/10000</f>
        <v>0.71</v>
      </c>
      <c r="T4" s="107">
        <f>C7/10000</f>
        <v>1.2</v>
      </c>
      <c r="U4" s="107" t="s">
        <v>120</v>
      </c>
      <c r="V4" s="107" t="s">
        <v>120</v>
      </c>
    </row>
    <row r="5" spans="1:22">
      <c r="A5" s="7">
        <v>504</v>
      </c>
      <c r="B5" s="7" t="s">
        <v>123</v>
      </c>
      <c r="C5" s="107">
        <v>1300</v>
      </c>
      <c r="D5" s="107" t="s">
        <v>121</v>
      </c>
      <c r="E5" s="107">
        <v>830</v>
      </c>
      <c r="G5" s="107" t="s">
        <v>120</v>
      </c>
      <c r="I5" s="107">
        <v>3</v>
      </c>
      <c r="J5" s="7" t="s">
        <v>93</v>
      </c>
      <c r="K5" s="107" t="s">
        <v>120</v>
      </c>
      <c r="L5" s="107" t="s">
        <v>120</v>
      </c>
      <c r="M5" s="107" t="s">
        <v>120</v>
      </c>
      <c r="N5" s="107" t="s">
        <v>120</v>
      </c>
      <c r="O5" s="150" t="s">
        <v>120</v>
      </c>
      <c r="P5" s="150">
        <f>E10/10000</f>
        <v>0.31</v>
      </c>
      <c r="Q5" s="150">
        <f>E11/10000</f>
        <v>0.16</v>
      </c>
      <c r="R5" s="150" t="s">
        <v>120</v>
      </c>
      <c r="S5" s="107" t="s">
        <v>120</v>
      </c>
      <c r="T5" s="107">
        <f>C10/10000</f>
        <v>0.46</v>
      </c>
      <c r="U5" s="107">
        <f>C11/10000</f>
        <v>0.31</v>
      </c>
      <c r="V5" s="107" t="s">
        <v>120</v>
      </c>
    </row>
    <row r="6" spans="1:22">
      <c r="A6" s="7">
        <v>505</v>
      </c>
      <c r="B6" s="7" t="s">
        <v>122</v>
      </c>
      <c r="C6" s="107">
        <v>7100</v>
      </c>
      <c r="D6" s="107" t="s">
        <v>121</v>
      </c>
      <c r="E6" s="107" t="s">
        <v>120</v>
      </c>
      <c r="G6" s="107" t="s">
        <v>120</v>
      </c>
      <c r="I6" s="107">
        <v>4</v>
      </c>
      <c r="J6" s="7" t="s">
        <v>93</v>
      </c>
      <c r="K6" s="107" t="s">
        <v>120</v>
      </c>
      <c r="L6" s="107" t="s">
        <v>120</v>
      </c>
      <c r="M6" s="107" t="s">
        <v>120</v>
      </c>
      <c r="N6" s="107" t="s">
        <v>120</v>
      </c>
      <c r="O6" s="150" t="s">
        <v>120</v>
      </c>
      <c r="P6" s="150" t="s">
        <v>120</v>
      </c>
      <c r="Q6" s="150" t="s">
        <v>120</v>
      </c>
      <c r="R6" s="150" t="s">
        <v>120</v>
      </c>
      <c r="S6" s="107">
        <f>C21/10000</f>
        <v>0.45</v>
      </c>
      <c r="T6" s="107" t="s">
        <v>120</v>
      </c>
      <c r="U6" s="107" t="s">
        <v>120</v>
      </c>
      <c r="V6" s="107" t="s">
        <v>120</v>
      </c>
    </row>
    <row r="7" spans="1:22">
      <c r="A7" s="7">
        <v>506</v>
      </c>
      <c r="B7" s="7" t="s">
        <v>126</v>
      </c>
      <c r="C7" s="107">
        <v>12000</v>
      </c>
      <c r="E7" s="107" t="s">
        <v>120</v>
      </c>
      <c r="G7" s="107" t="s">
        <v>120</v>
      </c>
      <c r="I7" s="107">
        <v>5</v>
      </c>
      <c r="J7" s="7" t="s">
        <v>93</v>
      </c>
      <c r="K7" s="107" t="s">
        <v>120</v>
      </c>
      <c r="L7" s="107" t="s">
        <v>120</v>
      </c>
      <c r="M7" s="107" t="s">
        <v>120</v>
      </c>
      <c r="N7" s="107" t="s">
        <v>120</v>
      </c>
      <c r="O7" s="150">
        <f>E23/10000</f>
        <v>0.12</v>
      </c>
      <c r="P7" s="150" t="s">
        <v>120</v>
      </c>
      <c r="Q7" s="150" t="s">
        <v>120</v>
      </c>
      <c r="R7" s="150" t="s">
        <v>120</v>
      </c>
      <c r="S7" s="107" t="s">
        <v>120</v>
      </c>
      <c r="T7" s="107" t="s">
        <v>120</v>
      </c>
      <c r="U7" s="107" t="s">
        <v>120</v>
      </c>
      <c r="V7" s="107" t="s">
        <v>120</v>
      </c>
    </row>
    <row r="8" spans="1:22">
      <c r="A8" s="7">
        <v>507</v>
      </c>
      <c r="B8" s="7" t="s">
        <v>127</v>
      </c>
      <c r="C8" s="107" t="s">
        <v>120</v>
      </c>
      <c r="E8" s="107" t="s">
        <v>120</v>
      </c>
      <c r="G8" s="107" t="s">
        <v>120</v>
      </c>
      <c r="I8" s="107">
        <v>6</v>
      </c>
      <c r="J8" s="7" t="s">
        <v>94</v>
      </c>
      <c r="K8" s="107">
        <f>G26/10000</f>
        <v>4.4000000000000003E-3</v>
      </c>
      <c r="L8" s="107" t="s">
        <v>120</v>
      </c>
      <c r="M8" s="107">
        <f>G28/10000</f>
        <v>3.4000000000000002E-2</v>
      </c>
      <c r="N8" s="107">
        <f>G17/10000</f>
        <v>2.5999999999999999E-2</v>
      </c>
      <c r="O8" s="150">
        <f>E26/10000</f>
        <v>0</v>
      </c>
      <c r="P8" s="150" t="s">
        <v>120</v>
      </c>
      <c r="Q8" s="150">
        <f>E28/10000</f>
        <v>0.16</v>
      </c>
      <c r="R8" s="150">
        <f>E17/10000</f>
        <v>0</v>
      </c>
      <c r="S8" s="107">
        <f>O26/10000</f>
        <v>0</v>
      </c>
      <c r="T8" s="107">
        <f>C27/10000</f>
        <v>0.54</v>
      </c>
      <c r="U8" s="107">
        <f>C28/10000</f>
        <v>0</v>
      </c>
      <c r="V8" s="107">
        <f>C17/10000</f>
        <v>0</v>
      </c>
    </row>
    <row r="9" spans="1:22">
      <c r="A9" s="7">
        <v>508</v>
      </c>
      <c r="B9" s="7" t="s">
        <v>128</v>
      </c>
      <c r="C9" s="107" t="s">
        <v>120</v>
      </c>
      <c r="E9" s="107" t="s">
        <v>120</v>
      </c>
      <c r="G9" s="107" t="s">
        <v>120</v>
      </c>
      <c r="I9" s="107">
        <v>7</v>
      </c>
      <c r="J9" s="7" t="s">
        <v>94</v>
      </c>
      <c r="K9" s="107" t="s">
        <v>120</v>
      </c>
      <c r="L9" s="107" t="s">
        <v>120</v>
      </c>
      <c r="M9" s="107">
        <f>G31/10000</f>
        <v>9.0999999999999998E-2</v>
      </c>
      <c r="N9" s="107">
        <f>G18/10000</f>
        <v>6.0999999999999999E-2</v>
      </c>
      <c r="O9" s="150" t="s">
        <v>120</v>
      </c>
      <c r="P9" s="150" t="s">
        <v>120</v>
      </c>
      <c r="Q9" s="150">
        <f>E31/10000</f>
        <v>0.25</v>
      </c>
      <c r="R9" s="150">
        <f>E18/10000</f>
        <v>0.49</v>
      </c>
      <c r="S9" s="107" t="s">
        <v>120</v>
      </c>
      <c r="T9" s="107" t="s">
        <v>120</v>
      </c>
      <c r="U9" s="107">
        <f>C31/10000</f>
        <v>0</v>
      </c>
      <c r="V9" s="107">
        <f>C18/10000</f>
        <v>0.56999999999999995</v>
      </c>
    </row>
    <row r="10" spans="1:22">
      <c r="A10" s="7">
        <v>509</v>
      </c>
      <c r="B10" s="7" t="s">
        <v>129</v>
      </c>
      <c r="C10" s="107">
        <v>4600</v>
      </c>
      <c r="E10" s="107">
        <v>3100</v>
      </c>
      <c r="I10" s="107">
        <v>8</v>
      </c>
      <c r="J10" s="7" t="s">
        <v>94</v>
      </c>
      <c r="K10" s="107" t="s">
        <v>120</v>
      </c>
      <c r="L10" s="107" t="s">
        <v>120</v>
      </c>
      <c r="M10" s="107">
        <f>G34/10000</f>
        <v>3.6999999999999998E-2</v>
      </c>
      <c r="N10" s="107">
        <f>G19/10000</f>
        <v>1.0999999999999999E-2</v>
      </c>
      <c r="O10" s="150" t="s">
        <v>120</v>
      </c>
      <c r="P10" s="150" t="s">
        <v>120</v>
      </c>
      <c r="Q10" s="150">
        <f>E34/10000</f>
        <v>0.27</v>
      </c>
      <c r="R10" s="150">
        <f>E19/10000</f>
        <v>0</v>
      </c>
      <c r="S10" s="107" t="s">
        <v>120</v>
      </c>
      <c r="T10" s="107" t="s">
        <v>120</v>
      </c>
      <c r="U10" s="107">
        <f>C34/10000</f>
        <v>0</v>
      </c>
      <c r="V10" s="107">
        <f>C19/10000</f>
        <v>0</v>
      </c>
    </row>
    <row r="11" spans="1:22">
      <c r="A11" s="7">
        <v>510</v>
      </c>
      <c r="B11" s="7" t="s">
        <v>130</v>
      </c>
      <c r="C11" s="107">
        <v>3100</v>
      </c>
      <c r="E11" s="107">
        <v>1600</v>
      </c>
    </row>
    <row r="12" spans="1:22">
      <c r="A12" s="7">
        <v>519</v>
      </c>
      <c r="B12" s="7" t="s">
        <v>131</v>
      </c>
      <c r="C12" s="107">
        <v>2500</v>
      </c>
      <c r="E12" s="107">
        <v>2300</v>
      </c>
    </row>
    <row r="13" spans="1:22">
      <c r="A13" s="7">
        <v>520</v>
      </c>
      <c r="B13" s="7" t="s">
        <v>132</v>
      </c>
      <c r="C13" s="107" t="s">
        <v>120</v>
      </c>
      <c r="E13" s="107" t="s">
        <v>120</v>
      </c>
      <c r="G13" s="107" t="s">
        <v>120</v>
      </c>
    </row>
    <row r="14" spans="1:22">
      <c r="A14" s="7">
        <v>521</v>
      </c>
      <c r="B14" s="7" t="s">
        <v>133</v>
      </c>
      <c r="C14" s="107" t="s">
        <v>120</v>
      </c>
      <c r="E14" s="107" t="s">
        <v>120</v>
      </c>
      <c r="G14" s="107" t="s">
        <v>120</v>
      </c>
    </row>
    <row r="15" spans="1:22">
      <c r="A15" s="7">
        <v>522</v>
      </c>
      <c r="B15" s="7" t="s">
        <v>134</v>
      </c>
      <c r="C15" s="107" t="s">
        <v>120</v>
      </c>
      <c r="E15" s="107" t="s">
        <v>120</v>
      </c>
      <c r="G15" s="107" t="s">
        <v>120</v>
      </c>
    </row>
    <row r="16" spans="1:22">
      <c r="A16" s="7">
        <v>523</v>
      </c>
      <c r="B16" s="7" t="s">
        <v>135</v>
      </c>
      <c r="C16" s="107" t="s">
        <v>120</v>
      </c>
      <c r="E16" s="107" t="s">
        <v>120</v>
      </c>
      <c r="G16" s="107" t="s">
        <v>120</v>
      </c>
    </row>
    <row r="17" spans="1:8">
      <c r="A17" s="7">
        <v>524</v>
      </c>
      <c r="B17" s="7" t="s">
        <v>136</v>
      </c>
      <c r="G17" s="107">
        <v>260</v>
      </c>
      <c r="H17" s="107" t="s">
        <v>121</v>
      </c>
    </row>
    <row r="18" spans="1:8">
      <c r="A18" s="7">
        <v>525</v>
      </c>
      <c r="B18" s="7" t="s">
        <v>137</v>
      </c>
      <c r="C18" s="107">
        <v>5700</v>
      </c>
      <c r="E18" s="107">
        <v>4900</v>
      </c>
      <c r="G18" s="107">
        <v>610</v>
      </c>
    </row>
    <row r="19" spans="1:8">
      <c r="A19" s="7">
        <v>526</v>
      </c>
      <c r="B19" s="7" t="s">
        <v>202</v>
      </c>
      <c r="G19" s="107">
        <v>110</v>
      </c>
      <c r="H19" s="107" t="s">
        <v>121</v>
      </c>
    </row>
    <row r="20" spans="1:8">
      <c r="A20" s="7">
        <v>527</v>
      </c>
      <c r="B20" s="7" t="s">
        <v>138</v>
      </c>
      <c r="C20" s="107" t="s">
        <v>120</v>
      </c>
      <c r="E20" s="107" t="s">
        <v>120</v>
      </c>
      <c r="G20" s="107" t="s">
        <v>120</v>
      </c>
    </row>
    <row r="21" spans="1:8">
      <c r="A21" s="7">
        <v>528</v>
      </c>
      <c r="B21" s="7" t="s">
        <v>139</v>
      </c>
      <c r="C21" s="107">
        <v>4500</v>
      </c>
    </row>
    <row r="22" spans="1:8">
      <c r="A22" s="7">
        <v>529</v>
      </c>
      <c r="B22" s="7" t="s">
        <v>140</v>
      </c>
      <c r="C22" s="107" t="s">
        <v>120</v>
      </c>
      <c r="E22" s="107" t="s">
        <v>120</v>
      </c>
      <c r="G22" s="107" t="s">
        <v>120</v>
      </c>
    </row>
    <row r="23" spans="1:8">
      <c r="A23" s="7">
        <v>530</v>
      </c>
      <c r="B23" s="7" t="s">
        <v>141</v>
      </c>
      <c r="E23" s="107">
        <v>1200</v>
      </c>
      <c r="F23" s="107" t="s">
        <v>121</v>
      </c>
    </row>
    <row r="24" spans="1:8">
      <c r="A24" s="7">
        <v>531</v>
      </c>
      <c r="B24" s="7" t="s">
        <v>142</v>
      </c>
      <c r="C24" s="107" t="s">
        <v>120</v>
      </c>
      <c r="E24" s="107" t="s">
        <v>120</v>
      </c>
      <c r="G24" s="107" t="s">
        <v>120</v>
      </c>
    </row>
    <row r="25" spans="1:8">
      <c r="A25" s="7">
        <v>532</v>
      </c>
      <c r="B25" s="7" t="s">
        <v>143</v>
      </c>
      <c r="C25" s="107" t="s">
        <v>120</v>
      </c>
      <c r="E25" s="107" t="s">
        <v>120</v>
      </c>
      <c r="G25" s="107" t="s">
        <v>120</v>
      </c>
    </row>
    <row r="26" spans="1:8">
      <c r="A26" s="7">
        <v>533</v>
      </c>
      <c r="B26" s="7" t="s">
        <v>144</v>
      </c>
      <c r="G26" s="107">
        <v>44</v>
      </c>
      <c r="H26" s="107" t="s">
        <v>121</v>
      </c>
    </row>
    <row r="27" spans="1:8">
      <c r="A27" s="7">
        <v>534</v>
      </c>
      <c r="B27" s="7" t="s">
        <v>145</v>
      </c>
      <c r="C27" s="107">
        <v>5400</v>
      </c>
      <c r="D27" s="107" t="s">
        <v>121</v>
      </c>
    </row>
    <row r="28" spans="1:8">
      <c r="A28" s="7">
        <v>535</v>
      </c>
      <c r="B28" s="7" t="s">
        <v>146</v>
      </c>
      <c r="E28" s="107">
        <v>1600</v>
      </c>
      <c r="F28" s="107" t="s">
        <v>121</v>
      </c>
      <c r="G28" s="107">
        <v>340</v>
      </c>
    </row>
    <row r="29" spans="1:8">
      <c r="A29" s="7">
        <v>536</v>
      </c>
      <c r="B29" s="7" t="s">
        <v>147</v>
      </c>
      <c r="C29" s="107" t="s">
        <v>120</v>
      </c>
      <c r="E29" s="107" t="s">
        <v>120</v>
      </c>
      <c r="G29" s="107" t="s">
        <v>120</v>
      </c>
    </row>
    <row r="30" spans="1:8">
      <c r="A30" s="7">
        <v>537</v>
      </c>
      <c r="B30" s="7" t="s">
        <v>148</v>
      </c>
      <c r="C30" s="107" t="s">
        <v>120</v>
      </c>
      <c r="E30" s="107" t="s">
        <v>120</v>
      </c>
      <c r="G30" s="107" t="s">
        <v>120</v>
      </c>
    </row>
    <row r="31" spans="1:8">
      <c r="A31" s="7">
        <v>538</v>
      </c>
      <c r="B31" s="7" t="s">
        <v>149</v>
      </c>
      <c r="E31" s="107">
        <v>2500</v>
      </c>
      <c r="F31" s="107" t="s">
        <v>121</v>
      </c>
      <c r="G31" s="107">
        <v>910</v>
      </c>
    </row>
    <row r="32" spans="1:8">
      <c r="A32" s="7">
        <v>539</v>
      </c>
      <c r="B32" s="7" t="s">
        <v>150</v>
      </c>
      <c r="C32" s="107" t="s">
        <v>120</v>
      </c>
      <c r="E32" s="107" t="s">
        <v>120</v>
      </c>
      <c r="G32" s="107" t="s">
        <v>120</v>
      </c>
    </row>
    <row r="33" spans="1:7">
      <c r="A33" s="7">
        <v>540</v>
      </c>
      <c r="B33" s="7" t="s">
        <v>151</v>
      </c>
      <c r="C33" s="107" t="s">
        <v>120</v>
      </c>
      <c r="E33" s="107" t="s">
        <v>120</v>
      </c>
      <c r="G33" s="107" t="s">
        <v>120</v>
      </c>
    </row>
    <row r="34" spans="1:7">
      <c r="A34" s="7">
        <v>541</v>
      </c>
      <c r="B34" s="7" t="s">
        <v>203</v>
      </c>
      <c r="E34" s="107">
        <v>2700</v>
      </c>
      <c r="F34" s="107" t="s">
        <v>121</v>
      </c>
      <c r="G34" s="107">
        <v>370</v>
      </c>
    </row>
    <row r="35" spans="1:7">
      <c r="A35" s="7">
        <v>542</v>
      </c>
      <c r="B35" s="7" t="s">
        <v>152</v>
      </c>
      <c r="C35" s="107">
        <v>11</v>
      </c>
      <c r="D35" s="107" t="s">
        <v>121</v>
      </c>
    </row>
    <row r="36" spans="1:7">
      <c r="A36" s="7">
        <v>543</v>
      </c>
      <c r="B36" s="7" t="s">
        <v>153</v>
      </c>
      <c r="C36" s="107" t="s">
        <v>120</v>
      </c>
      <c r="E36" s="107" t="s">
        <v>120</v>
      </c>
      <c r="G36" s="107" t="s">
        <v>120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>
      <selection activeCell="B10" sqref="B10"/>
    </sheetView>
  </sheetViews>
  <sheetFormatPr defaultRowHeight="15"/>
  <cols>
    <col min="2" max="2" width="10.42578125" bestFit="1" customWidth="1"/>
    <col min="3" max="3" width="11.140625" bestFit="1" customWidth="1"/>
    <col min="4" max="4" width="15.140625" bestFit="1" customWidth="1"/>
    <col min="5" max="5" width="8.42578125" bestFit="1" customWidth="1"/>
    <col min="7" max="7" width="10.42578125" bestFit="1" customWidth="1"/>
    <col min="8" max="8" width="11.28515625" bestFit="1" customWidth="1"/>
    <col min="9" max="9" width="15.140625" bestFit="1" customWidth="1"/>
    <col min="12" max="12" width="10.42578125" bestFit="1" customWidth="1"/>
    <col min="13" max="13" width="11.28515625" bestFit="1" customWidth="1"/>
    <col min="14" max="14" width="15.140625" bestFit="1" customWidth="1"/>
    <col min="17" max="17" width="10.42578125" bestFit="1" customWidth="1"/>
    <col min="18" max="18" width="11.28515625" bestFit="1" customWidth="1"/>
    <col min="19" max="19" width="15.140625" bestFit="1" customWidth="1"/>
  </cols>
  <sheetData>
    <row r="1" spans="1:19">
      <c r="B1" s="3"/>
    </row>
    <row r="3" spans="1:19">
      <c r="A3" s="1" t="s">
        <v>9</v>
      </c>
      <c r="B3" s="1"/>
      <c r="F3" s="1" t="s">
        <v>13</v>
      </c>
      <c r="G3" s="1"/>
      <c r="H3" s="1"/>
      <c r="I3" s="1"/>
      <c r="J3" s="1"/>
      <c r="K3" s="1" t="s">
        <v>14</v>
      </c>
      <c r="L3" s="1"/>
      <c r="M3" s="1"/>
      <c r="N3" s="1"/>
      <c r="O3" s="1"/>
      <c r="P3" s="1" t="s">
        <v>15</v>
      </c>
      <c r="Q3" s="1"/>
      <c r="R3" s="1"/>
    </row>
    <row r="4" spans="1:19">
      <c r="A4" s="1" t="s">
        <v>81</v>
      </c>
      <c r="B4" s="1" t="s">
        <v>1</v>
      </c>
      <c r="C4" s="1" t="s">
        <v>2</v>
      </c>
      <c r="D4" s="1" t="s">
        <v>80</v>
      </c>
      <c r="F4" s="1" t="s">
        <v>81</v>
      </c>
      <c r="G4" s="1" t="s">
        <v>1</v>
      </c>
      <c r="H4" s="1" t="s">
        <v>2</v>
      </c>
      <c r="I4" s="1" t="s">
        <v>80</v>
      </c>
      <c r="K4" s="1" t="s">
        <v>81</v>
      </c>
      <c r="L4" s="1" t="s">
        <v>1</v>
      </c>
      <c r="M4" s="1" t="s">
        <v>2</v>
      </c>
      <c r="N4" s="1" t="s">
        <v>80</v>
      </c>
      <c r="P4" s="1" t="s">
        <v>81</v>
      </c>
      <c r="Q4" s="1" t="s">
        <v>1</v>
      </c>
      <c r="R4" s="1" t="s">
        <v>2</v>
      </c>
      <c r="S4" s="1" t="s">
        <v>80</v>
      </c>
    </row>
    <row r="5" spans="1:19" s="2" customFormat="1">
      <c r="A5" s="2" t="s">
        <v>79</v>
      </c>
      <c r="D5" s="2">
        <v>99.975999999999999</v>
      </c>
      <c r="F5" s="2" t="s">
        <v>79</v>
      </c>
      <c r="I5" s="2">
        <v>99.968999999999994</v>
      </c>
      <c r="K5" s="2" t="s">
        <v>79</v>
      </c>
      <c r="N5" s="2">
        <v>99.962999999999994</v>
      </c>
      <c r="P5" s="2" t="s">
        <v>79</v>
      </c>
      <c r="S5" s="2">
        <v>99.983999999999995</v>
      </c>
    </row>
    <row r="6" spans="1:19">
      <c r="A6" t="s">
        <v>43</v>
      </c>
      <c r="B6">
        <v>0.14699999999999999</v>
      </c>
      <c r="C6">
        <v>0.185</v>
      </c>
      <c r="D6">
        <v>5.0000000000000001E-3</v>
      </c>
      <c r="F6" t="s">
        <v>42</v>
      </c>
      <c r="G6">
        <v>0.13500000000000001</v>
      </c>
      <c r="H6">
        <v>0.18099999999999999</v>
      </c>
      <c r="I6">
        <v>6.0000000000000001E-3</v>
      </c>
      <c r="K6" t="s">
        <v>41</v>
      </c>
      <c r="L6">
        <v>0.12</v>
      </c>
      <c r="M6">
        <v>0.17199999999999999</v>
      </c>
      <c r="N6">
        <v>1.7000000000000001E-2</v>
      </c>
      <c r="P6" t="s">
        <v>43</v>
      </c>
      <c r="Q6">
        <v>0.122</v>
      </c>
      <c r="R6">
        <v>0.154</v>
      </c>
      <c r="S6">
        <v>5.0000000000000001E-3</v>
      </c>
    </row>
    <row r="7" spans="1:19">
      <c r="A7" t="s">
        <v>57</v>
      </c>
      <c r="B7">
        <v>0.378</v>
      </c>
      <c r="C7">
        <v>0.39600000000000002</v>
      </c>
      <c r="D7">
        <v>6.0000000000000001E-3</v>
      </c>
      <c r="F7" t="s">
        <v>43</v>
      </c>
      <c r="G7">
        <v>0.17599999999999999</v>
      </c>
      <c r="H7">
        <v>0.22</v>
      </c>
      <c r="I7">
        <v>7.0000000000000001E-3</v>
      </c>
      <c r="K7" t="s">
        <v>43</v>
      </c>
      <c r="L7">
        <v>0.191</v>
      </c>
      <c r="M7">
        <v>0.24</v>
      </c>
      <c r="N7">
        <v>7.0000000000000001E-3</v>
      </c>
      <c r="P7" t="s">
        <v>48</v>
      </c>
      <c r="Q7">
        <v>0.20599999999999999</v>
      </c>
      <c r="R7">
        <v>0.216</v>
      </c>
      <c r="S7">
        <v>6.0000000000000001E-3</v>
      </c>
    </row>
    <row r="8" spans="1:19">
      <c r="A8" s="4" t="s">
        <v>53</v>
      </c>
      <c r="B8" s="4">
        <v>4.5999999999999999E-2</v>
      </c>
      <c r="C8" s="4">
        <v>5.5E-2</v>
      </c>
      <c r="D8" s="4">
        <v>1.2999999999999999E-2</v>
      </c>
      <c r="F8" t="s">
        <v>57</v>
      </c>
      <c r="G8">
        <v>0.34200000000000003</v>
      </c>
      <c r="H8">
        <v>0.35899999999999999</v>
      </c>
      <c r="I8">
        <v>6.0000000000000001E-3</v>
      </c>
      <c r="K8" s="4" t="s">
        <v>53</v>
      </c>
      <c r="L8" s="4">
        <v>4.2999999999999997E-2</v>
      </c>
      <c r="M8" s="4">
        <v>5.1999999999999998E-2</v>
      </c>
      <c r="N8" s="4">
        <v>1.2E-2</v>
      </c>
      <c r="P8" t="s">
        <v>57</v>
      </c>
      <c r="Q8">
        <v>0.3</v>
      </c>
      <c r="R8">
        <v>0.314</v>
      </c>
      <c r="S8">
        <v>5.0000000000000001E-3</v>
      </c>
    </row>
    <row r="9" spans="1:19">
      <c r="F9" s="4" t="s">
        <v>53</v>
      </c>
      <c r="G9" s="4">
        <v>4.5999999999999999E-2</v>
      </c>
      <c r="H9" s="4">
        <v>5.6000000000000001E-2</v>
      </c>
      <c r="I9" s="4">
        <v>1.2999999999999999E-2</v>
      </c>
    </row>
    <row r="13" spans="1:19">
      <c r="A13" s="1" t="s">
        <v>0</v>
      </c>
      <c r="B13" s="1"/>
      <c r="C13" s="1"/>
      <c r="D13" s="1"/>
      <c r="F13" s="1" t="s">
        <v>17</v>
      </c>
      <c r="G13" s="1"/>
      <c r="H13" s="1"/>
      <c r="I13" s="1"/>
      <c r="J13" s="1"/>
      <c r="K13" s="1" t="s">
        <v>18</v>
      </c>
      <c r="L13" s="1"/>
      <c r="M13" s="1"/>
      <c r="N13" s="1"/>
      <c r="O13" s="1"/>
      <c r="P13" s="1" t="s">
        <v>20</v>
      </c>
      <c r="Q13" s="1"/>
      <c r="R13" s="1"/>
    </row>
    <row r="14" spans="1:19">
      <c r="A14" s="1" t="s">
        <v>81</v>
      </c>
      <c r="B14" s="1" t="s">
        <v>1</v>
      </c>
      <c r="C14" s="1" t="s">
        <v>2</v>
      </c>
      <c r="D14" s="1" t="s">
        <v>80</v>
      </c>
      <c r="F14" s="1" t="s">
        <v>81</v>
      </c>
      <c r="G14" s="1" t="s">
        <v>1</v>
      </c>
      <c r="H14" s="1" t="s">
        <v>2</v>
      </c>
      <c r="I14" s="1" t="s">
        <v>80</v>
      </c>
      <c r="K14" s="1" t="s">
        <v>81</v>
      </c>
      <c r="L14" s="1" t="s">
        <v>1</v>
      </c>
      <c r="M14" s="1" t="s">
        <v>2</v>
      </c>
      <c r="N14" s="1" t="s">
        <v>80</v>
      </c>
      <c r="P14" s="1" t="s">
        <v>81</v>
      </c>
      <c r="Q14" s="1" t="s">
        <v>1</v>
      </c>
      <c r="R14" s="1" t="s">
        <v>2</v>
      </c>
      <c r="S14" s="1" t="s">
        <v>80</v>
      </c>
    </row>
    <row r="15" spans="1:19" s="2" customFormat="1">
      <c r="A15" s="2" t="s">
        <v>79</v>
      </c>
      <c r="D15" s="2">
        <v>99.858000000000004</v>
      </c>
      <c r="F15" s="2" t="s">
        <v>79</v>
      </c>
      <c r="I15" s="2">
        <v>99.92</v>
      </c>
      <c r="K15" s="2" t="s">
        <v>79</v>
      </c>
      <c r="N15" s="2">
        <v>99.581000000000003</v>
      </c>
      <c r="P15" s="2" t="s">
        <v>79</v>
      </c>
      <c r="S15" s="2">
        <v>99.638000000000005</v>
      </c>
    </row>
    <row r="16" spans="1:19">
      <c r="A16" t="s">
        <v>39</v>
      </c>
      <c r="B16">
        <v>0.16400000000000001</v>
      </c>
      <c r="C16">
        <v>0.44</v>
      </c>
      <c r="D16">
        <v>3.4000000000000002E-2</v>
      </c>
      <c r="F16" t="s">
        <v>41</v>
      </c>
      <c r="G16">
        <v>0.318</v>
      </c>
      <c r="H16">
        <v>0.45700000000000002</v>
      </c>
      <c r="I16">
        <v>4.5999999999999999E-2</v>
      </c>
      <c r="K16" t="s">
        <v>39</v>
      </c>
      <c r="L16">
        <v>0.56200000000000006</v>
      </c>
      <c r="M16">
        <v>1.5109999999999999</v>
      </c>
      <c r="N16">
        <v>0.11600000000000001</v>
      </c>
      <c r="P16" t="s">
        <v>39</v>
      </c>
      <c r="Q16">
        <v>0.20899999999999999</v>
      </c>
      <c r="R16">
        <v>0.56100000000000005</v>
      </c>
      <c r="S16">
        <v>4.2999999999999997E-2</v>
      </c>
    </row>
    <row r="17" spans="1:19">
      <c r="A17" t="s">
        <v>40</v>
      </c>
      <c r="B17">
        <v>5.5E-2</v>
      </c>
      <c r="C17">
        <v>9.1999999999999998E-2</v>
      </c>
      <c r="D17">
        <v>1.0999999999999999E-2</v>
      </c>
      <c r="F17" t="s">
        <v>42</v>
      </c>
      <c r="G17">
        <v>0.39600000000000002</v>
      </c>
      <c r="H17">
        <v>0.53</v>
      </c>
      <c r="I17">
        <v>1.6E-2</v>
      </c>
      <c r="K17" t="s">
        <v>40</v>
      </c>
      <c r="L17">
        <v>0.125</v>
      </c>
      <c r="M17">
        <v>0.21</v>
      </c>
      <c r="N17">
        <v>2.4E-2</v>
      </c>
      <c r="P17" t="s">
        <v>40</v>
      </c>
      <c r="Q17">
        <v>0.27500000000000002</v>
      </c>
      <c r="R17">
        <v>0.46100000000000002</v>
      </c>
      <c r="S17">
        <v>5.2999999999999999E-2</v>
      </c>
    </row>
    <row r="18" spans="1:19">
      <c r="A18" t="s">
        <v>41</v>
      </c>
      <c r="B18">
        <v>0.48</v>
      </c>
      <c r="C18">
        <v>0.69</v>
      </c>
      <c r="D18">
        <v>7.0000000000000007E-2</v>
      </c>
      <c r="F18" t="s">
        <v>43</v>
      </c>
      <c r="G18">
        <v>0.17599999999999999</v>
      </c>
      <c r="H18">
        <v>0.221</v>
      </c>
      <c r="I18">
        <v>7.0000000000000001E-3</v>
      </c>
      <c r="K18" t="s">
        <v>41</v>
      </c>
      <c r="L18">
        <v>0.65900000000000003</v>
      </c>
      <c r="M18">
        <v>0.94799999999999995</v>
      </c>
      <c r="N18">
        <v>9.6000000000000002E-2</v>
      </c>
      <c r="P18" t="s">
        <v>41</v>
      </c>
      <c r="Q18">
        <v>0.67300000000000004</v>
      </c>
      <c r="R18">
        <v>0.96799999999999997</v>
      </c>
      <c r="S18">
        <v>9.8000000000000004E-2</v>
      </c>
    </row>
    <row r="19" spans="1:19">
      <c r="A19" t="s">
        <v>42</v>
      </c>
      <c r="B19">
        <v>0.20899999999999999</v>
      </c>
      <c r="C19">
        <v>0.28000000000000003</v>
      </c>
      <c r="D19">
        <v>8.9999999999999993E-3</v>
      </c>
      <c r="F19" t="s">
        <v>57</v>
      </c>
      <c r="G19">
        <v>0.34499999999999997</v>
      </c>
      <c r="H19">
        <v>0.36199999999999999</v>
      </c>
      <c r="I19">
        <v>6.0000000000000001E-3</v>
      </c>
      <c r="K19" t="s">
        <v>42</v>
      </c>
      <c r="L19">
        <v>0.47499999999999998</v>
      </c>
      <c r="M19">
        <v>0.63500000000000001</v>
      </c>
      <c r="N19">
        <v>0.02</v>
      </c>
      <c r="P19" t="s">
        <v>42</v>
      </c>
      <c r="Q19">
        <v>0.28199999999999997</v>
      </c>
      <c r="R19">
        <v>0.377</v>
      </c>
      <c r="S19">
        <v>1.2E-2</v>
      </c>
    </row>
    <row r="20" spans="1:19">
      <c r="A20" t="s">
        <v>43</v>
      </c>
      <c r="B20">
        <v>0.19400000000000001</v>
      </c>
      <c r="C20">
        <v>0.24399999999999999</v>
      </c>
      <c r="D20">
        <v>7.0000000000000001E-3</v>
      </c>
      <c r="F20" s="4" t="s">
        <v>53</v>
      </c>
      <c r="G20" s="4">
        <v>7.0000000000000007E-2</v>
      </c>
      <c r="H20" s="4">
        <v>7.8E-2</v>
      </c>
      <c r="I20" s="4">
        <v>5.0000000000000001E-3</v>
      </c>
      <c r="K20" t="s">
        <v>43</v>
      </c>
      <c r="L20">
        <v>1.292</v>
      </c>
      <c r="M20">
        <v>1.621</v>
      </c>
      <c r="N20">
        <v>4.8000000000000001E-2</v>
      </c>
      <c r="P20" t="s">
        <v>43</v>
      </c>
      <c r="Q20">
        <v>1.425</v>
      </c>
      <c r="R20">
        <v>1.788</v>
      </c>
      <c r="S20">
        <v>5.2999999999999999E-2</v>
      </c>
    </row>
    <row r="21" spans="1:19">
      <c r="A21" t="s">
        <v>44</v>
      </c>
      <c r="B21">
        <v>0.186</v>
      </c>
      <c r="C21">
        <v>0.21199999999999999</v>
      </c>
      <c r="D21">
        <v>6.0000000000000001E-3</v>
      </c>
      <c r="K21" t="s">
        <v>44</v>
      </c>
      <c r="L21">
        <v>0.98099999999999998</v>
      </c>
      <c r="M21">
        <v>1.119</v>
      </c>
      <c r="N21">
        <v>3.2000000000000001E-2</v>
      </c>
      <c r="P21" t="s">
        <v>58</v>
      </c>
      <c r="Q21">
        <v>1.1499999999999999</v>
      </c>
      <c r="R21">
        <v>1.3120000000000001</v>
      </c>
      <c r="S21">
        <v>3.6999999999999998E-2</v>
      </c>
    </row>
    <row r="22" spans="1:19">
      <c r="A22" t="s">
        <v>45</v>
      </c>
      <c r="B22">
        <v>0.183</v>
      </c>
      <c r="C22">
        <v>0.20599999999999999</v>
      </c>
      <c r="D22">
        <v>6.0000000000000001E-3</v>
      </c>
      <c r="K22" t="s">
        <v>45</v>
      </c>
      <c r="L22">
        <v>0.56200000000000006</v>
      </c>
      <c r="M22">
        <v>0.63300000000000001</v>
      </c>
      <c r="N22">
        <v>0.02</v>
      </c>
      <c r="P22" t="s">
        <v>45</v>
      </c>
      <c r="Q22">
        <v>0.28299999999999997</v>
      </c>
      <c r="R22">
        <v>0.31900000000000001</v>
      </c>
      <c r="S22">
        <v>0.01</v>
      </c>
    </row>
    <row r="23" spans="1:19">
      <c r="K23" t="s">
        <v>57</v>
      </c>
      <c r="L23">
        <v>0.33300000000000002</v>
      </c>
      <c r="M23">
        <v>0.34899999999999998</v>
      </c>
      <c r="N23">
        <v>6.0000000000000001E-3</v>
      </c>
      <c r="P23" s="4" t="s">
        <v>53</v>
      </c>
      <c r="Q23" s="4">
        <v>0.214</v>
      </c>
      <c r="R23" s="4">
        <v>0.23699999999999999</v>
      </c>
      <c r="S23" s="4">
        <v>1.4E-2</v>
      </c>
    </row>
    <row r="24" spans="1:19">
      <c r="K24" s="4" t="s">
        <v>53</v>
      </c>
      <c r="L24" s="4">
        <v>0.222</v>
      </c>
      <c r="M24" s="4">
        <v>0.245</v>
      </c>
      <c r="N24" s="4">
        <v>1.4999999999999999E-2</v>
      </c>
      <c r="P24" t="s">
        <v>19</v>
      </c>
      <c r="Q24">
        <v>1.3540000000000001</v>
      </c>
      <c r="R24">
        <v>1.6240000000000001</v>
      </c>
      <c r="S24">
        <v>4.2000000000000003E-2</v>
      </c>
    </row>
    <row r="25" spans="1:19">
      <c r="K25" t="s">
        <v>19</v>
      </c>
      <c r="L25">
        <v>1.38</v>
      </c>
      <c r="M25">
        <v>1.655</v>
      </c>
      <c r="N25">
        <v>4.2999999999999997E-2</v>
      </c>
    </row>
    <row r="29" spans="1:19">
      <c r="A29" s="1" t="s">
        <v>21</v>
      </c>
      <c r="B29" s="1"/>
      <c r="C29" s="1"/>
      <c r="D29" s="1"/>
      <c r="F29" s="1" t="s">
        <v>22</v>
      </c>
      <c r="G29" s="1"/>
      <c r="H29" s="1"/>
      <c r="I29" s="1"/>
      <c r="K29" s="1" t="s">
        <v>23</v>
      </c>
      <c r="L29" s="1"/>
      <c r="M29" s="1"/>
      <c r="N29" s="1"/>
    </row>
    <row r="30" spans="1:19">
      <c r="A30" s="1" t="s">
        <v>81</v>
      </c>
      <c r="B30" s="1" t="s">
        <v>1</v>
      </c>
      <c r="C30" s="1" t="s">
        <v>2</v>
      </c>
      <c r="D30" s="1" t="s">
        <v>80</v>
      </c>
      <c r="F30" s="1" t="s">
        <v>81</v>
      </c>
      <c r="G30" s="1" t="s">
        <v>1</v>
      </c>
      <c r="H30" s="1" t="s">
        <v>2</v>
      </c>
      <c r="I30" s="1" t="s">
        <v>80</v>
      </c>
      <c r="K30" s="1" t="s">
        <v>81</v>
      </c>
      <c r="L30" s="1" t="s">
        <v>1</v>
      </c>
      <c r="M30" s="1" t="s">
        <v>2</v>
      </c>
      <c r="N30" s="1" t="s">
        <v>80</v>
      </c>
    </row>
    <row r="31" spans="1:19" s="2" customFormat="1">
      <c r="A31" s="2" t="s">
        <v>79</v>
      </c>
      <c r="D31" s="2">
        <v>99.974999999999994</v>
      </c>
      <c r="F31" s="2" t="s">
        <v>79</v>
      </c>
      <c r="I31" s="2">
        <v>99.947999999999993</v>
      </c>
      <c r="K31" s="2" t="s">
        <v>79</v>
      </c>
      <c r="N31" s="2">
        <v>99.944999999999993</v>
      </c>
    </row>
    <row r="32" spans="1:19">
      <c r="A32" t="s">
        <v>10</v>
      </c>
      <c r="B32">
        <v>0.11700000000000001</v>
      </c>
      <c r="C32">
        <v>0.124</v>
      </c>
      <c r="D32">
        <v>4.0000000000000001E-3</v>
      </c>
      <c r="F32" t="s">
        <v>7</v>
      </c>
      <c r="G32">
        <v>0.52700000000000002</v>
      </c>
      <c r="H32">
        <v>0.70499999999999996</v>
      </c>
      <c r="I32">
        <v>2.1999999999999999E-2</v>
      </c>
      <c r="K32" t="s">
        <v>5</v>
      </c>
      <c r="L32">
        <v>0.109</v>
      </c>
      <c r="M32">
        <v>0.157</v>
      </c>
      <c r="N32">
        <v>1.6E-2</v>
      </c>
    </row>
    <row r="33" spans="1:14">
      <c r="A33" t="s">
        <v>16</v>
      </c>
      <c r="B33">
        <v>0.24099999999999999</v>
      </c>
      <c r="C33">
        <v>0.247</v>
      </c>
      <c r="D33">
        <v>5.0000000000000001E-3</v>
      </c>
      <c r="F33" t="s">
        <v>10</v>
      </c>
      <c r="G33">
        <v>0.13400000000000001</v>
      </c>
      <c r="H33">
        <v>0.16800000000000001</v>
      </c>
      <c r="I33">
        <v>5.0000000000000001E-3</v>
      </c>
      <c r="K33" t="s">
        <v>7</v>
      </c>
      <c r="L33">
        <v>0.67200000000000004</v>
      </c>
      <c r="M33">
        <v>0.89900000000000002</v>
      </c>
      <c r="N33">
        <v>2.8000000000000001E-2</v>
      </c>
    </row>
    <row r="34" spans="1:14">
      <c r="A34" t="s">
        <v>11</v>
      </c>
      <c r="B34">
        <v>0.46300000000000002</v>
      </c>
      <c r="C34">
        <v>0.47299999999999998</v>
      </c>
      <c r="D34">
        <v>6.0000000000000001E-3</v>
      </c>
      <c r="F34" t="s">
        <v>16</v>
      </c>
      <c r="G34">
        <v>0.27900000000000003</v>
      </c>
      <c r="H34">
        <v>0.29199999999999998</v>
      </c>
      <c r="I34">
        <v>8.0000000000000002E-3</v>
      </c>
      <c r="K34" t="s">
        <v>10</v>
      </c>
      <c r="L34">
        <v>0.14899999999999999</v>
      </c>
      <c r="M34">
        <v>0.187</v>
      </c>
      <c r="N34">
        <v>6.0000000000000001E-3</v>
      </c>
    </row>
    <row r="35" spans="1:14">
      <c r="A35" s="4" t="s">
        <v>12</v>
      </c>
      <c r="B35" s="4">
        <v>5.6000000000000001E-2</v>
      </c>
      <c r="C35" s="4">
        <v>6.0999999999999999E-2</v>
      </c>
      <c r="D35" s="4">
        <v>0.01</v>
      </c>
      <c r="F35" t="s">
        <v>11</v>
      </c>
      <c r="G35">
        <v>0.371</v>
      </c>
      <c r="H35">
        <v>0.38900000000000001</v>
      </c>
      <c r="I35">
        <v>6.0000000000000001E-3</v>
      </c>
      <c r="K35" t="s">
        <v>11</v>
      </c>
      <c r="L35">
        <v>0.32700000000000001</v>
      </c>
      <c r="M35">
        <v>0.34300000000000003</v>
      </c>
      <c r="N35">
        <v>6.0000000000000001E-3</v>
      </c>
    </row>
    <row r="36" spans="1:14">
      <c r="F36" s="4" t="s">
        <v>12</v>
      </c>
      <c r="G36" s="4">
        <v>0.04</v>
      </c>
      <c r="H36" s="4">
        <v>4.8000000000000001E-2</v>
      </c>
      <c r="I36" s="4">
        <v>1.0999999999999999E-2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9"/>
  <sheetViews>
    <sheetView topLeftCell="A16" zoomScaleNormal="100" workbookViewId="0">
      <selection activeCell="D19" sqref="D19"/>
    </sheetView>
  </sheetViews>
  <sheetFormatPr defaultRowHeight="15"/>
  <cols>
    <col min="2" max="2" width="10.42578125" bestFit="1" customWidth="1"/>
    <col min="3" max="3" width="11.28515625" bestFit="1" customWidth="1"/>
    <col min="4" max="4" width="15.140625" bestFit="1" customWidth="1"/>
    <col min="7" max="7" width="10.42578125" bestFit="1" customWidth="1"/>
    <col min="8" max="8" width="11.28515625" bestFit="1" customWidth="1"/>
    <col min="9" max="9" width="15.140625" bestFit="1" customWidth="1"/>
    <col min="12" max="12" width="10.42578125" bestFit="1" customWidth="1"/>
    <col min="13" max="13" width="11.28515625" bestFit="1" customWidth="1"/>
    <col min="14" max="14" width="15.140625" bestFit="1" customWidth="1"/>
    <col min="17" max="17" width="10.42578125" bestFit="1" customWidth="1"/>
    <col min="18" max="18" width="11.28515625" bestFit="1" customWidth="1"/>
    <col min="19" max="19" width="15.140625" bestFit="1" customWidth="1"/>
  </cols>
  <sheetData>
    <row r="3" spans="1:19">
      <c r="A3" s="1" t="s">
        <v>26</v>
      </c>
      <c r="B3" s="1"/>
      <c r="F3" s="1" t="s">
        <v>27</v>
      </c>
      <c r="G3" s="1"/>
      <c r="K3" s="1" t="s">
        <v>28</v>
      </c>
      <c r="L3" s="1"/>
      <c r="P3" s="1" t="s">
        <v>29</v>
      </c>
      <c r="Q3" s="1"/>
    </row>
    <row r="4" spans="1:19">
      <c r="A4" s="1" t="s">
        <v>81</v>
      </c>
      <c r="B4" s="1" t="s">
        <v>1</v>
      </c>
      <c r="C4" s="1" t="s">
        <v>2</v>
      </c>
      <c r="D4" s="1" t="s">
        <v>80</v>
      </c>
      <c r="F4" s="1" t="s">
        <v>81</v>
      </c>
      <c r="G4" s="1" t="s">
        <v>1</v>
      </c>
      <c r="H4" s="1" t="s">
        <v>2</v>
      </c>
      <c r="I4" s="1" t="s">
        <v>80</v>
      </c>
      <c r="J4" s="1"/>
      <c r="K4" s="1" t="s">
        <v>81</v>
      </c>
      <c r="L4" s="1" t="s">
        <v>1</v>
      </c>
      <c r="M4" s="1" t="s">
        <v>2</v>
      </c>
      <c r="N4" s="1" t="s">
        <v>80</v>
      </c>
      <c r="P4" s="1" t="s">
        <v>81</v>
      </c>
      <c r="Q4" s="1" t="s">
        <v>1</v>
      </c>
      <c r="R4" s="1" t="s">
        <v>2</v>
      </c>
      <c r="S4" s="1" t="s">
        <v>80</v>
      </c>
    </row>
    <row r="5" spans="1:19">
      <c r="A5" s="2" t="s">
        <v>79</v>
      </c>
      <c r="B5" s="2"/>
      <c r="C5" s="2"/>
      <c r="D5" s="2">
        <v>99.730999999999995</v>
      </c>
      <c r="E5" s="2"/>
      <c r="F5" s="2" t="s">
        <v>79</v>
      </c>
      <c r="G5" s="2"/>
      <c r="H5" s="2"/>
      <c r="I5" s="2">
        <v>99.9</v>
      </c>
      <c r="J5" s="2"/>
      <c r="K5" s="2" t="s">
        <v>79</v>
      </c>
      <c r="L5" s="1"/>
      <c r="M5" s="1"/>
      <c r="N5" s="2">
        <v>99.935000000000002</v>
      </c>
      <c r="P5" s="2" t="s">
        <v>79</v>
      </c>
      <c r="Q5" s="1"/>
      <c r="R5" s="1"/>
      <c r="S5" s="2">
        <v>99.927999999999997</v>
      </c>
    </row>
    <row r="6" spans="1:19">
      <c r="A6" s="2" t="s">
        <v>38</v>
      </c>
      <c r="B6" s="2">
        <v>6.8000000000000005E-2</v>
      </c>
      <c r="C6" s="2">
        <v>0.22500000000000001</v>
      </c>
      <c r="D6" s="2">
        <v>4.8000000000000001E-2</v>
      </c>
      <c r="F6" t="s">
        <v>39</v>
      </c>
      <c r="G6">
        <v>7.9000000000000001E-2</v>
      </c>
      <c r="H6">
        <v>0.21199999999999999</v>
      </c>
      <c r="I6">
        <v>1.6E-2</v>
      </c>
      <c r="K6" t="s">
        <v>41</v>
      </c>
      <c r="L6">
        <v>0.112</v>
      </c>
      <c r="M6">
        <v>0.161</v>
      </c>
      <c r="N6">
        <v>1.6E-2</v>
      </c>
      <c r="P6" t="s">
        <v>40</v>
      </c>
      <c r="Q6">
        <v>8.3000000000000004E-2</v>
      </c>
      <c r="R6">
        <v>0.14000000000000001</v>
      </c>
      <c r="S6">
        <v>1.6E-2</v>
      </c>
    </row>
    <row r="7" spans="1:19">
      <c r="A7" s="2" t="s">
        <v>39</v>
      </c>
      <c r="B7" s="2">
        <v>7.8E-2</v>
      </c>
      <c r="C7" s="2">
        <v>0.21</v>
      </c>
      <c r="D7" s="2">
        <v>1.6E-2</v>
      </c>
      <c r="F7" t="s">
        <v>40</v>
      </c>
      <c r="G7">
        <v>7.0000000000000007E-2</v>
      </c>
      <c r="H7">
        <v>0.11799999999999999</v>
      </c>
      <c r="I7">
        <v>1.4E-2</v>
      </c>
      <c r="K7" t="s">
        <v>43</v>
      </c>
      <c r="L7">
        <v>0.36599999999999999</v>
      </c>
      <c r="M7">
        <v>0.46</v>
      </c>
      <c r="N7">
        <v>1.4E-2</v>
      </c>
      <c r="P7" t="s">
        <v>41</v>
      </c>
      <c r="Q7">
        <v>0.16600000000000001</v>
      </c>
      <c r="R7">
        <v>0.23899999999999999</v>
      </c>
      <c r="S7">
        <v>2.4E-2</v>
      </c>
    </row>
    <row r="8" spans="1:19">
      <c r="A8" s="2" t="s">
        <v>4</v>
      </c>
      <c r="B8" s="2">
        <v>0.20399999999999999</v>
      </c>
      <c r="C8" s="2">
        <v>0.34100000000000003</v>
      </c>
      <c r="D8" s="2">
        <v>3.9E-2</v>
      </c>
      <c r="F8" t="s">
        <v>41</v>
      </c>
      <c r="G8">
        <v>0.221</v>
      </c>
      <c r="H8">
        <v>0.318</v>
      </c>
      <c r="I8">
        <v>3.2000000000000001E-2</v>
      </c>
      <c r="K8" t="s">
        <v>48</v>
      </c>
      <c r="L8">
        <v>0.215</v>
      </c>
      <c r="M8">
        <v>0.22500000000000001</v>
      </c>
      <c r="N8">
        <v>6.0000000000000001E-3</v>
      </c>
      <c r="P8" t="s">
        <v>43</v>
      </c>
      <c r="Q8">
        <v>0.374</v>
      </c>
      <c r="R8">
        <v>0.46899999999999997</v>
      </c>
      <c r="S8">
        <v>1.4E-2</v>
      </c>
    </row>
    <row r="9" spans="1:19">
      <c r="A9" s="2" t="s">
        <v>41</v>
      </c>
      <c r="B9" s="2">
        <v>0.72599999999999998</v>
      </c>
      <c r="C9" s="2">
        <v>1.0449999999999999</v>
      </c>
      <c r="D9" s="2">
        <v>0.106</v>
      </c>
      <c r="F9" t="s">
        <v>42</v>
      </c>
      <c r="G9">
        <v>7.5999999999999998E-2</v>
      </c>
      <c r="H9">
        <v>0.10199999999999999</v>
      </c>
      <c r="I9">
        <v>3.0000000000000001E-3</v>
      </c>
      <c r="K9" t="s">
        <v>57</v>
      </c>
      <c r="L9">
        <v>0.41099999999999998</v>
      </c>
      <c r="M9">
        <v>0.43099999999999999</v>
      </c>
      <c r="N9">
        <v>7.0000000000000001E-3</v>
      </c>
      <c r="P9" t="s">
        <v>57</v>
      </c>
      <c r="Q9">
        <v>0.49</v>
      </c>
      <c r="R9">
        <v>0.51300000000000001</v>
      </c>
      <c r="S9">
        <v>8.0000000000000002E-3</v>
      </c>
    </row>
    <row r="10" spans="1:19">
      <c r="A10" s="2" t="s">
        <v>42</v>
      </c>
      <c r="B10" s="2">
        <v>0.11899999999999999</v>
      </c>
      <c r="C10" s="2">
        <v>0.16</v>
      </c>
      <c r="D10" s="2">
        <v>5.0000000000000001E-3</v>
      </c>
      <c r="F10" t="s">
        <v>43</v>
      </c>
      <c r="G10">
        <v>0.22700000000000001</v>
      </c>
      <c r="H10">
        <v>0.28499999999999998</v>
      </c>
      <c r="I10">
        <v>8.0000000000000002E-3</v>
      </c>
      <c r="K10" s="4" t="s">
        <v>53</v>
      </c>
      <c r="L10" s="4">
        <v>7.2999999999999995E-2</v>
      </c>
      <c r="M10" s="4">
        <v>8.7999999999999995E-2</v>
      </c>
      <c r="N10" s="4">
        <v>2.1999999999999999E-2</v>
      </c>
      <c r="P10" s="4" t="s">
        <v>53</v>
      </c>
      <c r="Q10" s="4">
        <v>3.7999999999999999E-2</v>
      </c>
      <c r="R10" s="4">
        <v>4.5999999999999999E-2</v>
      </c>
      <c r="S10" s="4">
        <v>0.01</v>
      </c>
    </row>
    <row r="11" spans="1:19">
      <c r="A11" s="2" t="s">
        <v>43</v>
      </c>
      <c r="B11" s="2">
        <v>0.80600000000000005</v>
      </c>
      <c r="C11" s="2">
        <v>1.0109999999999999</v>
      </c>
      <c r="D11" s="2">
        <v>0.03</v>
      </c>
      <c r="F11" t="s">
        <v>48</v>
      </c>
      <c r="G11">
        <v>0.38300000000000001</v>
      </c>
      <c r="H11">
        <v>0.40200000000000002</v>
      </c>
      <c r="I11">
        <v>0.01</v>
      </c>
    </row>
    <row r="12" spans="1:19">
      <c r="A12" s="2" t="s">
        <v>45</v>
      </c>
      <c r="B12" s="2">
        <v>0.26800000000000002</v>
      </c>
      <c r="C12" s="2">
        <v>0.30199999999999999</v>
      </c>
      <c r="D12" s="2">
        <v>8.9999999999999993E-3</v>
      </c>
      <c r="F12" t="s">
        <v>57</v>
      </c>
      <c r="G12">
        <v>0.312</v>
      </c>
      <c r="H12">
        <v>0.32700000000000001</v>
      </c>
      <c r="I12">
        <v>5.0000000000000001E-3</v>
      </c>
    </row>
    <row r="13" spans="1:19">
      <c r="A13" s="2" t="s">
        <v>48</v>
      </c>
      <c r="B13" s="2">
        <v>0.36899999999999999</v>
      </c>
      <c r="C13" s="2">
        <v>0.38700000000000001</v>
      </c>
      <c r="D13" s="2">
        <v>0.01</v>
      </c>
      <c r="F13" s="4" t="s">
        <v>53</v>
      </c>
      <c r="G13" s="4">
        <v>4.1000000000000002E-2</v>
      </c>
      <c r="H13" s="4">
        <v>4.9000000000000002E-2</v>
      </c>
      <c r="I13" s="4">
        <v>1.0999999999999999E-2</v>
      </c>
    </row>
    <row r="14" spans="1:19">
      <c r="A14" s="2" t="s">
        <v>57</v>
      </c>
      <c r="B14" s="2">
        <v>0.41799999999999998</v>
      </c>
      <c r="C14" s="2">
        <v>0.438</v>
      </c>
      <c r="D14" s="2">
        <v>7.0000000000000001E-3</v>
      </c>
    </row>
    <row r="15" spans="1:19">
      <c r="A15" s="2"/>
      <c r="B15" s="2"/>
      <c r="C15" s="2"/>
      <c r="D15" s="2"/>
    </row>
    <row r="18" spans="1:19">
      <c r="A18" s="1" t="s">
        <v>24</v>
      </c>
      <c r="F18" s="1" t="s">
        <v>30</v>
      </c>
      <c r="G18" s="1"/>
      <c r="K18" s="1" t="s">
        <v>60</v>
      </c>
      <c r="L18" s="1"/>
      <c r="P18" s="1" t="s">
        <v>59</v>
      </c>
      <c r="Q18" s="1"/>
    </row>
    <row r="19" spans="1:19">
      <c r="A19" s="1" t="s">
        <v>81</v>
      </c>
      <c r="B19" s="1" t="s">
        <v>1</v>
      </c>
      <c r="C19" s="1" t="s">
        <v>2</v>
      </c>
      <c r="D19" s="1" t="s">
        <v>80</v>
      </c>
      <c r="F19" s="1" t="s">
        <v>81</v>
      </c>
      <c r="G19" s="1" t="s">
        <v>1</v>
      </c>
      <c r="H19" s="1" t="s">
        <v>2</v>
      </c>
      <c r="I19" s="1" t="s">
        <v>80</v>
      </c>
      <c r="K19" s="1" t="s">
        <v>81</v>
      </c>
      <c r="L19" s="1" t="s">
        <v>1</v>
      </c>
      <c r="M19" s="1" t="s">
        <v>2</v>
      </c>
      <c r="N19" s="1" t="s">
        <v>80</v>
      </c>
      <c r="P19" s="1" t="s">
        <v>81</v>
      </c>
      <c r="Q19" s="1" t="s">
        <v>1</v>
      </c>
      <c r="R19" s="1" t="s">
        <v>2</v>
      </c>
      <c r="S19" s="1" t="s">
        <v>80</v>
      </c>
    </row>
    <row r="20" spans="1:19">
      <c r="A20" s="2" t="s">
        <v>79</v>
      </c>
      <c r="B20" s="2"/>
      <c r="C20" s="2"/>
      <c r="D20" s="2">
        <v>99.869</v>
      </c>
      <c r="E20" s="2"/>
      <c r="F20" s="2" t="s">
        <v>79</v>
      </c>
      <c r="G20" s="2"/>
      <c r="H20" s="2"/>
      <c r="I20" s="2">
        <v>99.619</v>
      </c>
      <c r="J20" s="2"/>
      <c r="K20" s="2" t="s">
        <v>79</v>
      </c>
      <c r="L20" s="1"/>
      <c r="M20" s="1"/>
      <c r="N20" s="2">
        <v>99.674000000000007</v>
      </c>
      <c r="P20" s="2" t="s">
        <v>79</v>
      </c>
      <c r="Q20" s="1"/>
      <c r="R20" s="1"/>
      <c r="S20" s="2">
        <v>99.911000000000001</v>
      </c>
    </row>
    <row r="21" spans="1:19">
      <c r="A21" s="2" t="s">
        <v>38</v>
      </c>
      <c r="B21" s="2">
        <v>3.6999999999999998E-2</v>
      </c>
      <c r="C21" s="2">
        <v>0.104</v>
      </c>
      <c r="D21" s="2">
        <v>2.1999999999999999E-2</v>
      </c>
      <c r="F21" t="s">
        <v>38</v>
      </c>
      <c r="G21">
        <v>4.4999999999999998E-2</v>
      </c>
      <c r="H21">
        <v>0.16500000000000001</v>
      </c>
      <c r="I21">
        <v>3.5000000000000003E-2</v>
      </c>
      <c r="K21" t="s">
        <v>41</v>
      </c>
      <c r="L21">
        <v>0.10299999999999999</v>
      </c>
      <c r="M21">
        <v>0.14799999999999999</v>
      </c>
      <c r="N21">
        <v>1.4999999999999999E-2</v>
      </c>
      <c r="P21" t="s">
        <v>41</v>
      </c>
      <c r="Q21">
        <v>0.16</v>
      </c>
      <c r="R21">
        <v>0.23</v>
      </c>
      <c r="S21">
        <v>2.3E-2</v>
      </c>
    </row>
    <row r="22" spans="1:19">
      <c r="A22" s="2" t="s">
        <v>40</v>
      </c>
      <c r="B22" s="2">
        <v>7.4999999999999997E-2</v>
      </c>
      <c r="C22" s="2">
        <v>0.126</v>
      </c>
      <c r="D22" s="2">
        <v>1.4999999999999999E-2</v>
      </c>
      <c r="F22" t="s">
        <v>40</v>
      </c>
      <c r="G22">
        <v>6.4000000000000001E-2</v>
      </c>
      <c r="H22">
        <v>0.107</v>
      </c>
      <c r="I22">
        <v>1.2E-2</v>
      </c>
      <c r="K22" t="s">
        <v>42</v>
      </c>
      <c r="L22">
        <v>6.9000000000000006E-2</v>
      </c>
      <c r="M22">
        <v>9.2999999999999999E-2</v>
      </c>
      <c r="N22">
        <v>3.0000000000000001E-3</v>
      </c>
      <c r="P22" t="s">
        <v>43</v>
      </c>
      <c r="Q22">
        <v>0.46500000000000002</v>
      </c>
      <c r="R22">
        <v>0.58399999999999996</v>
      </c>
      <c r="S22">
        <v>1.7000000000000001E-2</v>
      </c>
    </row>
    <row r="23" spans="1:19">
      <c r="A23" s="2" t="s">
        <v>41</v>
      </c>
      <c r="B23" s="2">
        <v>0.14199999999999999</v>
      </c>
      <c r="C23" s="2">
        <v>0.20399999999999999</v>
      </c>
      <c r="D23" s="2">
        <v>2.1000000000000001E-2</v>
      </c>
      <c r="F23" t="s">
        <v>41</v>
      </c>
      <c r="G23">
        <v>0.124</v>
      </c>
      <c r="H23">
        <v>0.17899999999999999</v>
      </c>
      <c r="I23">
        <v>1.7999999999999999E-2</v>
      </c>
      <c r="K23" t="s">
        <v>43</v>
      </c>
      <c r="L23">
        <v>2.5990000000000002</v>
      </c>
      <c r="M23">
        <v>3.262</v>
      </c>
      <c r="N23">
        <v>9.7000000000000003E-2</v>
      </c>
      <c r="P23" t="s">
        <v>44</v>
      </c>
      <c r="Q23">
        <v>0.22700000000000001</v>
      </c>
      <c r="R23">
        <v>0.25900000000000001</v>
      </c>
      <c r="S23">
        <v>7.0000000000000001E-3</v>
      </c>
    </row>
    <row r="24" spans="1:19">
      <c r="A24" s="2" t="s">
        <v>42</v>
      </c>
      <c r="B24" s="2">
        <v>9.8000000000000004E-2</v>
      </c>
      <c r="C24" s="2">
        <v>0.13100000000000001</v>
      </c>
      <c r="D24" s="2">
        <v>4.0000000000000001E-3</v>
      </c>
      <c r="F24" t="s">
        <v>43</v>
      </c>
      <c r="G24">
        <v>2.4940000000000002</v>
      </c>
      <c r="H24">
        <v>3.1309999999999998</v>
      </c>
      <c r="I24">
        <v>9.2999999999999999E-2</v>
      </c>
      <c r="K24" t="s">
        <v>44</v>
      </c>
      <c r="L24">
        <v>2.04</v>
      </c>
      <c r="M24">
        <v>2.327</v>
      </c>
      <c r="N24">
        <v>6.6000000000000003E-2</v>
      </c>
      <c r="P24" t="s">
        <v>48</v>
      </c>
      <c r="Q24">
        <v>0.48899999999999999</v>
      </c>
      <c r="R24">
        <v>0.51200000000000001</v>
      </c>
      <c r="S24">
        <v>1.2999999999999999E-2</v>
      </c>
    </row>
    <row r="25" spans="1:19">
      <c r="A25" s="2" t="s">
        <v>44</v>
      </c>
      <c r="B25" s="2">
        <v>1.228</v>
      </c>
      <c r="C25" s="2">
        <v>1.401</v>
      </c>
      <c r="D25" s="2">
        <v>3.9E-2</v>
      </c>
      <c r="F25" t="s">
        <v>44</v>
      </c>
      <c r="G25">
        <v>1.7170000000000001</v>
      </c>
      <c r="H25">
        <v>1.958</v>
      </c>
      <c r="I25">
        <v>5.5E-2</v>
      </c>
      <c r="K25" s="4" t="s">
        <v>53</v>
      </c>
      <c r="L25" s="4">
        <v>0.435</v>
      </c>
      <c r="M25" s="4">
        <v>0.48099999999999998</v>
      </c>
      <c r="N25" s="4">
        <v>2.9000000000000001E-2</v>
      </c>
      <c r="P25" t="s">
        <v>57</v>
      </c>
      <c r="Q25">
        <v>0.30399999999999999</v>
      </c>
      <c r="R25">
        <v>0.31900000000000001</v>
      </c>
      <c r="S25">
        <v>5.0000000000000001E-3</v>
      </c>
    </row>
    <row r="26" spans="1:19">
      <c r="A26" s="2" t="s">
        <v>57</v>
      </c>
      <c r="B26" s="2">
        <v>0.52300000000000002</v>
      </c>
      <c r="C26" s="2">
        <v>0.54800000000000004</v>
      </c>
      <c r="D26" s="2">
        <v>8.9999999999999993E-3</v>
      </c>
      <c r="F26" t="s">
        <v>48</v>
      </c>
      <c r="G26">
        <v>0.22</v>
      </c>
      <c r="H26">
        <v>0.23100000000000001</v>
      </c>
      <c r="I26">
        <v>6.0000000000000001E-3</v>
      </c>
      <c r="K26" t="s">
        <v>19</v>
      </c>
      <c r="L26">
        <v>3.806</v>
      </c>
      <c r="M26">
        <v>4.5620000000000003</v>
      </c>
      <c r="N26">
        <v>0.11700000000000001</v>
      </c>
      <c r="P26" s="4" t="s">
        <v>53</v>
      </c>
      <c r="Q26" s="4">
        <v>0.06</v>
      </c>
      <c r="R26" s="4">
        <v>6.6000000000000003E-2</v>
      </c>
      <c r="S26" s="4">
        <v>4.0000000000000001E-3</v>
      </c>
    </row>
    <row r="27" spans="1:19">
      <c r="A27" s="2" t="s">
        <v>19</v>
      </c>
      <c r="B27" s="2">
        <v>0.71599999999999997</v>
      </c>
      <c r="C27" s="2">
        <v>0.85799999999999998</v>
      </c>
      <c r="D27" s="2">
        <v>2.1999999999999999E-2</v>
      </c>
      <c r="F27" t="s">
        <v>57</v>
      </c>
      <c r="G27">
        <v>0.44400000000000001</v>
      </c>
      <c r="H27">
        <v>0.46500000000000002</v>
      </c>
      <c r="I27">
        <v>7.0000000000000001E-3</v>
      </c>
      <c r="P27" t="s">
        <v>19</v>
      </c>
      <c r="Q27">
        <v>0.64500000000000002</v>
      </c>
      <c r="R27">
        <v>0.77400000000000002</v>
      </c>
      <c r="S27">
        <v>0.02</v>
      </c>
    </row>
    <row r="28" spans="1:19">
      <c r="F28" s="4" t="s">
        <v>53</v>
      </c>
      <c r="G28" s="4">
        <v>0.40799999999999997</v>
      </c>
      <c r="H28" s="4">
        <v>0.45200000000000001</v>
      </c>
      <c r="I28" s="4">
        <v>2.7E-2</v>
      </c>
    </row>
    <row r="29" spans="1:19">
      <c r="F29" t="s">
        <v>19</v>
      </c>
      <c r="G29">
        <v>4.1459999999999999</v>
      </c>
      <c r="H29">
        <v>4.97</v>
      </c>
      <c r="I29">
        <v>0.128</v>
      </c>
    </row>
    <row r="33" spans="1:14">
      <c r="A33" s="1" t="s">
        <v>61</v>
      </c>
      <c r="B33" s="1"/>
      <c r="F33" s="1" t="s">
        <v>62</v>
      </c>
      <c r="G33" s="1"/>
      <c r="K33" s="1" t="s">
        <v>63</v>
      </c>
      <c r="L33" s="1"/>
    </row>
    <row r="34" spans="1:14">
      <c r="A34" s="1" t="s">
        <v>81</v>
      </c>
      <c r="B34" s="1" t="s">
        <v>1</v>
      </c>
      <c r="C34" s="1" t="s">
        <v>2</v>
      </c>
      <c r="D34" s="1" t="s">
        <v>80</v>
      </c>
      <c r="F34" s="1" t="s">
        <v>81</v>
      </c>
      <c r="G34" s="1" t="s">
        <v>1</v>
      </c>
      <c r="H34" s="1" t="s">
        <v>2</v>
      </c>
      <c r="I34" s="1" t="s">
        <v>80</v>
      </c>
      <c r="K34" s="1" t="s">
        <v>81</v>
      </c>
      <c r="L34" s="1" t="s">
        <v>1</v>
      </c>
      <c r="M34" s="1" t="s">
        <v>2</v>
      </c>
      <c r="N34" s="1" t="s">
        <v>80</v>
      </c>
    </row>
    <row r="35" spans="1:14" s="2" customFormat="1">
      <c r="A35" s="2" t="s">
        <v>79</v>
      </c>
      <c r="D35" s="2">
        <v>99.971000000000004</v>
      </c>
      <c r="F35" s="2" t="s">
        <v>79</v>
      </c>
      <c r="I35" s="2">
        <v>99.991</v>
      </c>
      <c r="K35" s="2" t="s">
        <v>79</v>
      </c>
      <c r="N35" s="2">
        <v>99.991</v>
      </c>
    </row>
    <row r="36" spans="1:14">
      <c r="A36" t="s">
        <v>5</v>
      </c>
      <c r="B36">
        <v>9.7000000000000003E-2</v>
      </c>
      <c r="C36">
        <v>0.13900000000000001</v>
      </c>
      <c r="D36">
        <v>7.0000000000000001E-3</v>
      </c>
      <c r="F36" t="s">
        <v>10</v>
      </c>
      <c r="G36">
        <v>8.8999999999999996E-2</v>
      </c>
      <c r="H36">
        <v>0.112</v>
      </c>
      <c r="I36">
        <v>3.0000000000000001E-3</v>
      </c>
      <c r="K36" t="s">
        <v>10</v>
      </c>
      <c r="L36">
        <v>8.5999999999999993E-2</v>
      </c>
      <c r="M36">
        <v>0.108</v>
      </c>
      <c r="N36">
        <v>3.0000000000000001E-3</v>
      </c>
    </row>
    <row r="37" spans="1:14">
      <c r="A37" t="s">
        <v>10</v>
      </c>
      <c r="B37">
        <v>0.128</v>
      </c>
      <c r="C37">
        <v>0.159</v>
      </c>
      <c r="D37">
        <v>2E-3</v>
      </c>
      <c r="F37" s="5" t="s">
        <v>11</v>
      </c>
      <c r="G37">
        <v>0.33500000000000002</v>
      </c>
      <c r="H37">
        <v>0.35099999999999998</v>
      </c>
      <c r="I37">
        <v>6.0000000000000001E-3</v>
      </c>
      <c r="K37" t="s">
        <v>11</v>
      </c>
      <c r="L37">
        <v>0.34100000000000003</v>
      </c>
      <c r="M37">
        <v>0.35699999999999998</v>
      </c>
      <c r="N37">
        <v>6.0000000000000001E-3</v>
      </c>
    </row>
    <row r="38" spans="1:14">
      <c r="A38" t="s">
        <v>11</v>
      </c>
      <c r="B38">
        <v>0.34399999999999997</v>
      </c>
      <c r="C38">
        <v>0.35899999999999999</v>
      </c>
      <c r="D38">
        <v>5.0000000000000001E-3</v>
      </c>
    </row>
    <row r="39" spans="1:14">
      <c r="A39" s="4" t="s">
        <v>12</v>
      </c>
      <c r="B39" s="4">
        <v>6.2E-2</v>
      </c>
      <c r="C39" s="4">
        <v>7.3999999999999996E-2</v>
      </c>
      <c r="D39" s="4">
        <v>1.6E-2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zoomScaleNormal="100" workbookViewId="0">
      <selection activeCell="D20" sqref="D20"/>
    </sheetView>
  </sheetViews>
  <sheetFormatPr defaultRowHeight="15"/>
  <cols>
    <col min="1" max="1" width="9.7109375" customWidth="1"/>
    <col min="2" max="2" width="10.42578125" bestFit="1" customWidth="1"/>
    <col min="3" max="3" width="11.28515625" bestFit="1" customWidth="1"/>
    <col min="4" max="4" width="10.5703125" bestFit="1" customWidth="1"/>
    <col min="6" max="6" width="9.7109375" customWidth="1"/>
    <col min="7" max="7" width="10.42578125" bestFit="1" customWidth="1"/>
    <col min="8" max="8" width="11.28515625" bestFit="1" customWidth="1"/>
    <col min="9" max="9" width="10.5703125" bestFit="1" customWidth="1"/>
    <col min="11" max="11" width="9.7109375" customWidth="1"/>
    <col min="12" max="12" width="10.42578125" bestFit="1" customWidth="1"/>
    <col min="13" max="13" width="11.28515625" bestFit="1" customWidth="1"/>
    <col min="14" max="14" width="10.5703125" bestFit="1" customWidth="1"/>
    <col min="16" max="16" width="9.7109375" customWidth="1"/>
    <col min="17" max="17" width="10.42578125" bestFit="1" customWidth="1"/>
    <col min="18" max="18" width="11.28515625" bestFit="1" customWidth="1"/>
    <col min="19" max="19" width="10.5703125" bestFit="1" customWidth="1"/>
  </cols>
  <sheetData>
    <row r="1" spans="1:19">
      <c r="A1" s="2"/>
      <c r="B1" s="2"/>
      <c r="C1" s="2"/>
    </row>
    <row r="2" spans="1:19">
      <c r="A2" s="2"/>
      <c r="B2" s="2"/>
      <c r="C2" s="2"/>
    </row>
    <row r="3" spans="1:19">
      <c r="A3" s="1" t="s">
        <v>78</v>
      </c>
      <c r="B3" s="1"/>
      <c r="F3" s="1" t="s">
        <v>74</v>
      </c>
      <c r="G3" s="1"/>
      <c r="H3" s="1"/>
      <c r="I3" s="1"/>
      <c r="J3" s="1"/>
      <c r="K3" s="1" t="s">
        <v>75</v>
      </c>
      <c r="L3" s="1"/>
      <c r="M3" s="1"/>
      <c r="N3" s="1"/>
      <c r="O3" s="1"/>
      <c r="P3" s="1" t="s">
        <v>76</v>
      </c>
      <c r="Q3" s="1"/>
      <c r="R3" s="1"/>
      <c r="S3" s="1"/>
    </row>
    <row r="4" spans="1:19">
      <c r="A4" s="1" t="s">
        <v>81</v>
      </c>
      <c r="B4" s="1" t="s">
        <v>1</v>
      </c>
      <c r="C4" s="1" t="s">
        <v>2</v>
      </c>
      <c r="D4" s="1" t="s">
        <v>80</v>
      </c>
      <c r="F4" s="1" t="s">
        <v>81</v>
      </c>
      <c r="G4" s="1" t="s">
        <v>1</v>
      </c>
      <c r="H4" s="1" t="s">
        <v>2</v>
      </c>
      <c r="I4" s="1" t="s">
        <v>80</v>
      </c>
      <c r="K4" s="1" t="s">
        <v>81</v>
      </c>
      <c r="L4" s="1" t="s">
        <v>1</v>
      </c>
      <c r="M4" s="1" t="s">
        <v>2</v>
      </c>
      <c r="N4" s="1" t="s">
        <v>80</v>
      </c>
      <c r="P4" s="1" t="s">
        <v>81</v>
      </c>
      <c r="Q4" s="1" t="s">
        <v>1</v>
      </c>
      <c r="R4" s="1" t="s">
        <v>2</v>
      </c>
      <c r="S4" s="1" t="s">
        <v>80</v>
      </c>
    </row>
    <row r="5" spans="1:19">
      <c r="A5" t="s">
        <v>25</v>
      </c>
      <c r="B5">
        <v>4.9000000000000002E-2</v>
      </c>
      <c r="C5">
        <v>0.23899999999999999</v>
      </c>
      <c r="D5">
        <v>4.9000000000000002E-2</v>
      </c>
      <c r="F5" t="s">
        <v>25</v>
      </c>
      <c r="G5">
        <v>8.3000000000000004E-2</v>
      </c>
      <c r="H5">
        <v>0.40500000000000003</v>
      </c>
      <c r="I5">
        <v>8.2000000000000003E-2</v>
      </c>
      <c r="K5" t="s">
        <v>25</v>
      </c>
      <c r="L5">
        <v>8.3000000000000004E-2</v>
      </c>
      <c r="M5">
        <v>0.40300000000000002</v>
      </c>
      <c r="N5">
        <v>7.8E-2</v>
      </c>
      <c r="P5" t="s">
        <v>25</v>
      </c>
      <c r="Q5">
        <v>0.10100000000000001</v>
      </c>
      <c r="R5">
        <v>0.49</v>
      </c>
      <c r="S5">
        <v>9.6000000000000002E-2</v>
      </c>
    </row>
    <row r="6" spans="1:19">
      <c r="A6" t="s">
        <v>3</v>
      </c>
      <c r="B6">
        <v>4.4489999999999998</v>
      </c>
      <c r="C6">
        <v>11.955</v>
      </c>
      <c r="D6">
        <v>0.74099999999999999</v>
      </c>
      <c r="F6" t="s">
        <v>3</v>
      </c>
      <c r="G6">
        <v>5.1100000000000003</v>
      </c>
      <c r="H6">
        <v>13.731</v>
      </c>
      <c r="I6">
        <v>0.84299999999999997</v>
      </c>
      <c r="K6" t="s">
        <v>3</v>
      </c>
      <c r="L6">
        <v>4.9029999999999996</v>
      </c>
      <c r="M6">
        <v>13.175000000000001</v>
      </c>
      <c r="N6">
        <v>0.77300000000000002</v>
      </c>
      <c r="P6" t="s">
        <v>3</v>
      </c>
      <c r="Q6">
        <v>4.8810000000000002</v>
      </c>
      <c r="R6">
        <v>13.115</v>
      </c>
      <c r="S6">
        <v>0.77400000000000002</v>
      </c>
    </row>
    <row r="7" spans="1:19">
      <c r="A7" t="s">
        <v>4</v>
      </c>
      <c r="B7">
        <v>3.3319999999999999</v>
      </c>
      <c r="C7">
        <v>5.5810000000000004</v>
      </c>
      <c r="D7">
        <v>0.499</v>
      </c>
      <c r="F7" t="s">
        <v>4</v>
      </c>
      <c r="G7">
        <v>4.0389999999999997</v>
      </c>
      <c r="H7">
        <v>6.7649999999999997</v>
      </c>
      <c r="I7">
        <v>0.6</v>
      </c>
      <c r="K7" t="s">
        <v>4</v>
      </c>
      <c r="L7">
        <v>3.327</v>
      </c>
      <c r="M7">
        <v>5.5730000000000004</v>
      </c>
      <c r="N7">
        <v>0.46800000000000003</v>
      </c>
      <c r="P7" t="s">
        <v>4</v>
      </c>
      <c r="Q7">
        <v>3.1160000000000001</v>
      </c>
      <c r="R7">
        <v>5.218</v>
      </c>
      <c r="S7">
        <v>0.44</v>
      </c>
    </row>
    <row r="8" spans="1:19">
      <c r="A8" t="s">
        <v>5</v>
      </c>
      <c r="B8">
        <v>13.212</v>
      </c>
      <c r="C8">
        <v>19.007000000000001</v>
      </c>
      <c r="D8">
        <v>1.4650000000000001</v>
      </c>
      <c r="F8" t="s">
        <v>5</v>
      </c>
      <c r="G8">
        <v>15.407</v>
      </c>
      <c r="H8">
        <v>22.163</v>
      </c>
      <c r="I8">
        <v>1.7030000000000001</v>
      </c>
      <c r="K8" t="s">
        <v>5</v>
      </c>
      <c r="L8">
        <v>13.798999999999999</v>
      </c>
      <c r="M8">
        <v>19.850000000000001</v>
      </c>
      <c r="N8">
        <v>1.4279999999999999</v>
      </c>
      <c r="P8" t="s">
        <v>5</v>
      </c>
      <c r="Q8">
        <v>12.353999999999999</v>
      </c>
      <c r="R8">
        <v>17.771999999999998</v>
      </c>
      <c r="S8">
        <v>1.28</v>
      </c>
    </row>
    <row r="9" spans="1:19">
      <c r="A9" t="s">
        <v>7</v>
      </c>
      <c r="B9">
        <v>3.1110000000000002</v>
      </c>
      <c r="C9">
        <v>4.1609999999999996</v>
      </c>
      <c r="D9">
        <v>0.112</v>
      </c>
      <c r="F9" t="s">
        <v>7</v>
      </c>
      <c r="G9">
        <v>3.4249999999999998</v>
      </c>
      <c r="H9">
        <v>4.5819999999999999</v>
      </c>
      <c r="I9">
        <v>0.123</v>
      </c>
      <c r="K9" t="s">
        <v>7</v>
      </c>
      <c r="L9">
        <v>3.2240000000000002</v>
      </c>
      <c r="M9">
        <v>4.3120000000000003</v>
      </c>
      <c r="N9">
        <v>0.106</v>
      </c>
      <c r="P9" t="s">
        <v>7</v>
      </c>
      <c r="Q9">
        <v>3.0139999999999998</v>
      </c>
      <c r="R9">
        <v>4.032</v>
      </c>
      <c r="S9">
        <v>9.8000000000000004E-2</v>
      </c>
    </row>
    <row r="10" spans="1:19">
      <c r="A10" t="s">
        <v>10</v>
      </c>
      <c r="B10">
        <v>54.548999999999999</v>
      </c>
      <c r="C10">
        <v>68.480999999999995</v>
      </c>
      <c r="D10">
        <v>1.738</v>
      </c>
      <c r="F10" t="s">
        <v>10</v>
      </c>
      <c r="G10">
        <v>58.633000000000003</v>
      </c>
      <c r="H10">
        <v>73.608000000000004</v>
      </c>
      <c r="I10">
        <v>1.867</v>
      </c>
      <c r="K10" t="s">
        <v>10</v>
      </c>
      <c r="L10">
        <v>103.90900000000001</v>
      </c>
      <c r="M10">
        <v>130.44900000000001</v>
      </c>
      <c r="N10">
        <v>3.0760000000000001</v>
      </c>
      <c r="P10" t="s">
        <v>10</v>
      </c>
      <c r="Q10">
        <v>102.152</v>
      </c>
      <c r="R10">
        <v>128.24199999999999</v>
      </c>
      <c r="S10">
        <v>2.9929999999999999</v>
      </c>
    </row>
    <row r="11" spans="1:19">
      <c r="A11" t="s">
        <v>19</v>
      </c>
      <c r="B11">
        <v>1.7909999999999999</v>
      </c>
      <c r="C11">
        <v>2.1459999999999999</v>
      </c>
      <c r="D11">
        <v>0.14199999999999999</v>
      </c>
      <c r="F11" t="s">
        <v>19</v>
      </c>
      <c r="G11">
        <v>5.5990000000000002</v>
      </c>
      <c r="H11">
        <v>6.7119999999999997</v>
      </c>
      <c r="I11">
        <v>0.442</v>
      </c>
      <c r="K11" t="s">
        <v>19</v>
      </c>
      <c r="L11">
        <v>5.0350000000000001</v>
      </c>
      <c r="M11">
        <v>6.0350000000000001</v>
      </c>
      <c r="N11">
        <v>0.39800000000000002</v>
      </c>
      <c r="P11" t="s">
        <v>19</v>
      </c>
      <c r="Q11">
        <v>5.57</v>
      </c>
      <c r="R11">
        <v>6.6769999999999996</v>
      </c>
      <c r="S11">
        <v>0.435</v>
      </c>
    </row>
    <row r="12" spans="1:19">
      <c r="A12" t="s">
        <v>8</v>
      </c>
      <c r="B12">
        <v>2.2799999999999998</v>
      </c>
      <c r="C12">
        <v>2.601</v>
      </c>
      <c r="D12">
        <v>0.17299999999999999</v>
      </c>
      <c r="F12" t="s">
        <v>8</v>
      </c>
      <c r="G12">
        <v>2.786</v>
      </c>
      <c r="H12">
        <v>3.177</v>
      </c>
      <c r="I12">
        <v>0.216</v>
      </c>
      <c r="K12" t="s">
        <v>8</v>
      </c>
      <c r="L12">
        <v>2.1720000000000002</v>
      </c>
      <c r="M12">
        <v>2.4780000000000002</v>
      </c>
      <c r="N12">
        <v>0.16800000000000001</v>
      </c>
      <c r="P12" t="s">
        <v>8</v>
      </c>
      <c r="Q12">
        <v>2.0419999999999998</v>
      </c>
      <c r="R12">
        <v>2.3290000000000002</v>
      </c>
      <c r="S12">
        <v>0.156</v>
      </c>
    </row>
    <row r="13" spans="1:19">
      <c r="A13" t="s">
        <v>6</v>
      </c>
      <c r="B13">
        <v>87.388000000000005</v>
      </c>
      <c r="C13">
        <v>98.429000000000002</v>
      </c>
      <c r="D13">
        <v>7.806</v>
      </c>
      <c r="F13" t="s">
        <v>6</v>
      </c>
      <c r="G13">
        <v>96.162000000000006</v>
      </c>
      <c r="H13">
        <v>108.312</v>
      </c>
      <c r="I13">
        <v>8.73</v>
      </c>
      <c r="K13" t="s">
        <v>6</v>
      </c>
      <c r="L13">
        <v>118.79600000000001</v>
      </c>
      <c r="M13">
        <v>133.80600000000001</v>
      </c>
      <c r="N13">
        <v>10.864000000000001</v>
      </c>
      <c r="P13" t="s">
        <v>6</v>
      </c>
      <c r="Q13">
        <v>121.072</v>
      </c>
      <c r="R13">
        <v>136.369</v>
      </c>
      <c r="S13">
        <v>11.028</v>
      </c>
    </row>
    <row r="14" spans="1:19">
      <c r="A14" t="s">
        <v>34</v>
      </c>
      <c r="B14">
        <v>0.84099999999999997</v>
      </c>
      <c r="C14">
        <v>0.92600000000000005</v>
      </c>
      <c r="D14">
        <v>0.10299999999999999</v>
      </c>
      <c r="F14" t="s">
        <v>34</v>
      </c>
      <c r="G14">
        <v>0.81200000000000006</v>
      </c>
      <c r="H14">
        <v>0.89300000000000002</v>
      </c>
      <c r="I14">
        <v>9.9000000000000005E-2</v>
      </c>
      <c r="K14" t="s">
        <v>34</v>
      </c>
      <c r="L14">
        <v>0.63600000000000001</v>
      </c>
      <c r="M14">
        <v>0.7</v>
      </c>
      <c r="N14">
        <v>8.2000000000000003E-2</v>
      </c>
      <c r="P14" t="s">
        <v>34</v>
      </c>
      <c r="Q14">
        <v>0.61</v>
      </c>
      <c r="R14">
        <v>0.67100000000000004</v>
      </c>
      <c r="S14">
        <v>7.9000000000000001E-2</v>
      </c>
    </row>
    <row r="15" spans="1:19">
      <c r="A15" t="s">
        <v>31</v>
      </c>
      <c r="B15">
        <v>1.3740000000000001</v>
      </c>
      <c r="C15">
        <v>1.4390000000000001</v>
      </c>
      <c r="D15">
        <v>0.17899999999999999</v>
      </c>
      <c r="F15" t="s">
        <v>31</v>
      </c>
      <c r="G15">
        <v>1.458</v>
      </c>
      <c r="H15">
        <v>1.528</v>
      </c>
      <c r="I15">
        <v>0.19700000000000001</v>
      </c>
      <c r="K15" t="s">
        <v>31</v>
      </c>
      <c r="L15">
        <v>1.7170000000000001</v>
      </c>
      <c r="M15">
        <v>1.7989999999999999</v>
      </c>
      <c r="N15">
        <v>0.23699999999999999</v>
      </c>
      <c r="P15" t="s">
        <v>31</v>
      </c>
      <c r="Q15">
        <v>2.0379999999999998</v>
      </c>
      <c r="R15">
        <v>2.1349999999999998</v>
      </c>
      <c r="S15">
        <v>0.28399999999999997</v>
      </c>
    </row>
    <row r="16" spans="1:19">
      <c r="A16" t="s">
        <v>16</v>
      </c>
      <c r="B16">
        <v>28.834</v>
      </c>
      <c r="C16">
        <v>30.2</v>
      </c>
      <c r="D16">
        <v>2.9049999999999998</v>
      </c>
      <c r="F16" t="s">
        <v>16</v>
      </c>
      <c r="G16">
        <v>31.129000000000001</v>
      </c>
      <c r="H16">
        <v>32.603000000000002</v>
      </c>
      <c r="I16">
        <v>3.2330000000000001</v>
      </c>
      <c r="K16" t="s">
        <v>16</v>
      </c>
      <c r="L16">
        <v>28.757000000000001</v>
      </c>
      <c r="M16">
        <v>30.119</v>
      </c>
      <c r="N16">
        <v>3.044</v>
      </c>
      <c r="P16" t="s">
        <v>16</v>
      </c>
      <c r="Q16">
        <v>28.201000000000001</v>
      </c>
      <c r="R16">
        <v>29.535</v>
      </c>
      <c r="S16">
        <v>3.0129999999999999</v>
      </c>
    </row>
    <row r="17" spans="1:20">
      <c r="A17" t="s">
        <v>32</v>
      </c>
      <c r="B17">
        <v>0.33800000000000002</v>
      </c>
      <c r="C17">
        <v>0.40600000000000003</v>
      </c>
      <c r="D17">
        <v>2.4E-2</v>
      </c>
      <c r="F17" t="s">
        <v>32</v>
      </c>
      <c r="G17">
        <v>0.35499999999999998</v>
      </c>
      <c r="H17">
        <v>0.42699999999999999</v>
      </c>
      <c r="I17">
        <v>2.5000000000000001E-2</v>
      </c>
      <c r="K17" t="s">
        <v>32</v>
      </c>
      <c r="L17">
        <v>0.47499999999999998</v>
      </c>
      <c r="M17">
        <v>0.56999999999999995</v>
      </c>
      <c r="N17">
        <v>3.3000000000000002E-2</v>
      </c>
      <c r="P17" t="s">
        <v>32</v>
      </c>
      <c r="Q17">
        <v>0.40500000000000003</v>
      </c>
      <c r="R17">
        <v>0.48699999999999999</v>
      </c>
      <c r="S17">
        <v>2.8000000000000001E-2</v>
      </c>
    </row>
    <row r="18" spans="1:20">
      <c r="A18" t="s">
        <v>35</v>
      </c>
      <c r="B18">
        <v>1.006</v>
      </c>
      <c r="C18">
        <v>1.2350000000000001</v>
      </c>
      <c r="D18">
        <v>1.4999999999999999E-2</v>
      </c>
      <c r="F18" t="s">
        <v>35</v>
      </c>
      <c r="G18">
        <v>0.98</v>
      </c>
      <c r="H18">
        <v>1.2030000000000001</v>
      </c>
      <c r="I18">
        <v>1.4999999999999999E-2</v>
      </c>
      <c r="K18" t="s">
        <v>35</v>
      </c>
      <c r="L18">
        <v>1.0669999999999999</v>
      </c>
      <c r="M18">
        <v>1.3089999999999999</v>
      </c>
      <c r="N18">
        <v>1.6E-2</v>
      </c>
      <c r="P18" t="s">
        <v>35</v>
      </c>
      <c r="Q18">
        <v>1.2130000000000001</v>
      </c>
      <c r="R18">
        <v>1.4890000000000001</v>
      </c>
      <c r="S18">
        <v>1.7999999999999999E-2</v>
      </c>
    </row>
    <row r="19" spans="1:20">
      <c r="A19" t="s">
        <v>33</v>
      </c>
      <c r="B19">
        <v>10.54</v>
      </c>
      <c r="C19">
        <v>12.942</v>
      </c>
      <c r="D19">
        <v>0.10100000000000001</v>
      </c>
      <c r="F19" t="s">
        <v>33</v>
      </c>
      <c r="G19">
        <v>11.585000000000001</v>
      </c>
      <c r="H19">
        <v>14.224</v>
      </c>
      <c r="I19">
        <v>0.112</v>
      </c>
      <c r="K19" t="s">
        <v>33</v>
      </c>
      <c r="L19">
        <v>12.205</v>
      </c>
      <c r="M19">
        <v>14.987</v>
      </c>
      <c r="N19">
        <v>0.115</v>
      </c>
      <c r="P19" t="s">
        <v>33</v>
      </c>
      <c r="Q19">
        <v>12.760999999999999</v>
      </c>
      <c r="R19">
        <v>0.121</v>
      </c>
      <c r="S19">
        <v>0.121</v>
      </c>
    </row>
    <row r="20" spans="1:20">
      <c r="A20" s="4" t="s">
        <v>12</v>
      </c>
      <c r="B20" s="4">
        <v>0.34100000000000003</v>
      </c>
      <c r="C20" s="4">
        <v>0.41099999999999998</v>
      </c>
      <c r="D20" s="4">
        <v>1.2999999999999999E-2</v>
      </c>
      <c r="F20" t="s">
        <v>37</v>
      </c>
      <c r="G20">
        <v>3.1850000000000001</v>
      </c>
      <c r="H20">
        <v>2.9820000000000002</v>
      </c>
      <c r="I20">
        <v>1.7999999999999999E-2</v>
      </c>
      <c r="K20" s="4" t="s">
        <v>12</v>
      </c>
      <c r="L20" s="4">
        <v>10.701000000000001</v>
      </c>
      <c r="M20" s="4">
        <v>12.895</v>
      </c>
      <c r="N20" s="4">
        <v>0.432</v>
      </c>
      <c r="P20" s="4" t="s">
        <v>12</v>
      </c>
      <c r="Q20" s="4">
        <v>11.66</v>
      </c>
      <c r="R20" s="4">
        <v>0.47799999999999998</v>
      </c>
      <c r="S20" s="4">
        <v>0.47799999999999998</v>
      </c>
    </row>
    <row r="21" spans="1:20">
      <c r="A21" t="s">
        <v>36</v>
      </c>
      <c r="B21">
        <v>0.80200000000000005</v>
      </c>
      <c r="C21">
        <v>0.96699999999999997</v>
      </c>
      <c r="D21">
        <v>3.7999999999999999E-2</v>
      </c>
      <c r="F21" s="4" t="s">
        <v>12</v>
      </c>
      <c r="G21" s="4">
        <v>12.239000000000001</v>
      </c>
      <c r="H21" s="4">
        <v>14.747</v>
      </c>
      <c r="I21" s="4">
        <v>0.52</v>
      </c>
    </row>
    <row r="25" spans="1:20">
      <c r="A25" s="1" t="s">
        <v>55</v>
      </c>
      <c r="B25" s="1"/>
      <c r="F25" s="1" t="s">
        <v>68</v>
      </c>
      <c r="G25" s="1"/>
      <c r="K25" s="1" t="s">
        <v>69</v>
      </c>
      <c r="L25" s="1"/>
      <c r="P25" s="1" t="s">
        <v>70</v>
      </c>
      <c r="Q25" s="1"/>
    </row>
    <row r="26" spans="1:20">
      <c r="A26" s="1" t="s">
        <v>81</v>
      </c>
      <c r="B26" s="1" t="s">
        <v>1</v>
      </c>
      <c r="C26" s="1" t="s">
        <v>2</v>
      </c>
      <c r="D26" s="1" t="s">
        <v>80</v>
      </c>
      <c r="F26" s="1" t="s">
        <v>81</v>
      </c>
      <c r="G26" s="1" t="s">
        <v>1</v>
      </c>
      <c r="H26" s="1" t="s">
        <v>2</v>
      </c>
      <c r="I26" s="1" t="s">
        <v>80</v>
      </c>
      <c r="K26" s="1" t="s">
        <v>81</v>
      </c>
      <c r="L26" s="1" t="s">
        <v>1</v>
      </c>
      <c r="M26" s="1" t="s">
        <v>2</v>
      </c>
      <c r="N26" s="1" t="s">
        <v>80</v>
      </c>
      <c r="P26" s="1" t="s">
        <v>81</v>
      </c>
      <c r="Q26" s="1" t="s">
        <v>1</v>
      </c>
      <c r="R26" s="1" t="s">
        <v>2</v>
      </c>
      <c r="S26" s="1" t="s">
        <v>80</v>
      </c>
      <c r="T26" s="1"/>
    </row>
    <row r="27" spans="1:20">
      <c r="A27" t="s">
        <v>38</v>
      </c>
      <c r="B27">
        <v>0.13800000000000001</v>
      </c>
      <c r="C27">
        <v>0.67</v>
      </c>
      <c r="D27">
        <v>0.152</v>
      </c>
      <c r="F27" t="s">
        <v>38</v>
      </c>
      <c r="G27">
        <v>0.112</v>
      </c>
      <c r="H27">
        <v>0.54400000000000004</v>
      </c>
      <c r="I27">
        <v>0.123</v>
      </c>
      <c r="K27" t="s">
        <v>38</v>
      </c>
      <c r="L27">
        <v>0.16400000000000001</v>
      </c>
      <c r="M27">
        <v>0.79700000000000004</v>
      </c>
      <c r="N27">
        <v>0.17899999999999999</v>
      </c>
      <c r="P27" t="s">
        <v>38</v>
      </c>
      <c r="Q27">
        <v>0.109</v>
      </c>
      <c r="R27">
        <v>0.52900000000000003</v>
      </c>
      <c r="S27">
        <v>0.11899999999999999</v>
      </c>
    </row>
    <row r="28" spans="1:20">
      <c r="A28" t="s">
        <v>39</v>
      </c>
      <c r="B28">
        <v>8.6</v>
      </c>
      <c r="C28">
        <v>23.11</v>
      </c>
      <c r="D28">
        <v>1.92</v>
      </c>
      <c r="F28" t="s">
        <v>39</v>
      </c>
      <c r="G28">
        <v>8.8079999999999998</v>
      </c>
      <c r="H28">
        <v>23.67</v>
      </c>
      <c r="I28">
        <v>1.966</v>
      </c>
      <c r="K28" t="s">
        <v>39</v>
      </c>
      <c r="L28">
        <v>10.099</v>
      </c>
      <c r="M28">
        <v>27.137</v>
      </c>
      <c r="N28">
        <v>2.2450000000000001</v>
      </c>
      <c r="P28" t="s">
        <v>39</v>
      </c>
      <c r="Q28">
        <v>7.8239999999999998</v>
      </c>
      <c r="R28">
        <v>21.024999999999999</v>
      </c>
      <c r="S28">
        <v>1.732</v>
      </c>
    </row>
    <row r="29" spans="1:20">
      <c r="A29" t="s">
        <v>40</v>
      </c>
      <c r="B29">
        <v>6.827</v>
      </c>
      <c r="C29">
        <v>11.433999999999999</v>
      </c>
      <c r="D29">
        <v>1.55</v>
      </c>
      <c r="F29" t="s">
        <v>40</v>
      </c>
      <c r="G29">
        <v>6.226</v>
      </c>
      <c r="H29">
        <v>10.428000000000001</v>
      </c>
      <c r="I29">
        <v>1.405</v>
      </c>
      <c r="K29" t="s">
        <v>40</v>
      </c>
      <c r="L29">
        <v>6.4749999999999996</v>
      </c>
      <c r="M29">
        <v>10.845000000000001</v>
      </c>
      <c r="N29">
        <v>1.4630000000000001</v>
      </c>
      <c r="P29" t="s">
        <v>40</v>
      </c>
      <c r="Q29">
        <v>5.8979999999999997</v>
      </c>
      <c r="R29">
        <v>9.8780000000000001</v>
      </c>
      <c r="S29">
        <v>1.3109999999999999</v>
      </c>
    </row>
    <row r="30" spans="1:20">
      <c r="A30" t="s">
        <v>41</v>
      </c>
      <c r="B30">
        <v>26.236000000000001</v>
      </c>
      <c r="C30">
        <v>37.741</v>
      </c>
      <c r="D30">
        <v>4.9740000000000002</v>
      </c>
      <c r="F30" t="s">
        <v>41</v>
      </c>
      <c r="G30">
        <v>23.259</v>
      </c>
      <c r="H30">
        <v>33.459000000000003</v>
      </c>
      <c r="I30">
        <v>4.3440000000000003</v>
      </c>
      <c r="K30" t="s">
        <v>41</v>
      </c>
      <c r="L30">
        <v>25.861999999999998</v>
      </c>
      <c r="M30">
        <v>37.203000000000003</v>
      </c>
      <c r="N30">
        <v>4.8339999999999996</v>
      </c>
      <c r="P30" t="s">
        <v>41</v>
      </c>
      <c r="Q30">
        <v>21.18</v>
      </c>
      <c r="R30">
        <v>30.469000000000001</v>
      </c>
      <c r="S30">
        <v>3.8849999999999998</v>
      </c>
    </row>
    <row r="31" spans="1:20">
      <c r="A31" t="s">
        <v>42</v>
      </c>
      <c r="B31">
        <v>5.3780000000000001</v>
      </c>
      <c r="C31">
        <v>7.1950000000000003</v>
      </c>
      <c r="D31">
        <v>0.35199999999999998</v>
      </c>
      <c r="F31" t="s">
        <v>42</v>
      </c>
      <c r="G31">
        <v>5.4</v>
      </c>
      <c r="H31">
        <v>7.2240000000000002</v>
      </c>
      <c r="I31">
        <v>0.33900000000000002</v>
      </c>
      <c r="K31" t="s">
        <v>43</v>
      </c>
      <c r="L31">
        <v>127.93300000000001</v>
      </c>
      <c r="M31">
        <v>160.608</v>
      </c>
      <c r="N31">
        <v>7.6379999999999999</v>
      </c>
      <c r="P31" t="s">
        <v>42</v>
      </c>
      <c r="Q31">
        <v>4.9160000000000004</v>
      </c>
      <c r="R31">
        <v>6.577</v>
      </c>
      <c r="S31">
        <v>0.3</v>
      </c>
    </row>
    <row r="32" spans="1:20">
      <c r="A32" t="s">
        <v>43</v>
      </c>
      <c r="B32">
        <v>90.736000000000004</v>
      </c>
      <c r="C32">
        <v>113.907</v>
      </c>
      <c r="D32">
        <v>5.6230000000000002</v>
      </c>
      <c r="F32" t="s">
        <v>43</v>
      </c>
      <c r="G32">
        <v>124.017</v>
      </c>
      <c r="H32">
        <v>155.69200000000001</v>
      </c>
      <c r="I32">
        <v>7.4260000000000002</v>
      </c>
      <c r="K32" t="s">
        <v>44</v>
      </c>
      <c r="L32">
        <v>3.81</v>
      </c>
      <c r="M32">
        <v>4.3460000000000001</v>
      </c>
      <c r="N32">
        <v>0.26200000000000001</v>
      </c>
      <c r="P32" t="s">
        <v>43</v>
      </c>
      <c r="Q32">
        <v>147.16300000000001</v>
      </c>
      <c r="R32">
        <v>184.75</v>
      </c>
      <c r="S32">
        <v>8.6150000000000002</v>
      </c>
    </row>
    <row r="33" spans="1:19">
      <c r="A33" t="s">
        <v>44</v>
      </c>
      <c r="B33">
        <v>3.915</v>
      </c>
      <c r="C33">
        <v>4.4649999999999999</v>
      </c>
      <c r="D33">
        <v>0.26500000000000001</v>
      </c>
      <c r="F33" t="s">
        <v>44</v>
      </c>
      <c r="G33">
        <v>3.5129999999999999</v>
      </c>
      <c r="H33">
        <v>4.008</v>
      </c>
      <c r="I33">
        <v>0.24099999999999999</v>
      </c>
      <c r="K33" t="s">
        <v>45</v>
      </c>
      <c r="L33">
        <v>173.51</v>
      </c>
      <c r="M33">
        <v>195.43299999999999</v>
      </c>
      <c r="N33">
        <v>15.680999999999999</v>
      </c>
      <c r="P33" t="s">
        <v>44</v>
      </c>
      <c r="Q33">
        <v>3.3959999999999999</v>
      </c>
      <c r="R33">
        <v>3.8730000000000002</v>
      </c>
      <c r="S33">
        <v>0.23300000000000001</v>
      </c>
    </row>
    <row r="34" spans="1:19">
      <c r="A34" t="s">
        <v>45</v>
      </c>
      <c r="B34">
        <v>140.553</v>
      </c>
      <c r="C34">
        <v>158.31200000000001</v>
      </c>
      <c r="D34">
        <v>12.467000000000001</v>
      </c>
      <c r="F34" t="s">
        <v>45</v>
      </c>
      <c r="G34">
        <v>164.149</v>
      </c>
      <c r="H34">
        <v>184.88800000000001</v>
      </c>
      <c r="I34">
        <v>14.818</v>
      </c>
      <c r="K34" t="s">
        <v>46</v>
      </c>
      <c r="L34">
        <v>1.0009999999999999</v>
      </c>
      <c r="M34">
        <v>1.101</v>
      </c>
      <c r="N34">
        <v>0.13700000000000001</v>
      </c>
      <c r="P34" t="s">
        <v>45</v>
      </c>
      <c r="Q34">
        <v>171.36199999999999</v>
      </c>
      <c r="R34">
        <v>193.01400000000001</v>
      </c>
      <c r="S34">
        <v>15.534000000000001</v>
      </c>
    </row>
    <row r="35" spans="1:19">
      <c r="A35" t="s">
        <v>46</v>
      </c>
      <c r="B35">
        <v>1.073</v>
      </c>
      <c r="C35">
        <v>1.179</v>
      </c>
      <c r="D35">
        <v>0.14099999999999999</v>
      </c>
      <c r="F35" t="s">
        <v>46</v>
      </c>
      <c r="G35">
        <v>0.92100000000000004</v>
      </c>
      <c r="H35">
        <v>1.0129999999999999</v>
      </c>
      <c r="I35">
        <v>0.126</v>
      </c>
      <c r="K35" t="s">
        <v>47</v>
      </c>
      <c r="L35">
        <v>2.3580000000000001</v>
      </c>
      <c r="M35">
        <v>2.4700000000000002</v>
      </c>
      <c r="N35">
        <v>0.26500000000000001</v>
      </c>
      <c r="P35" t="s">
        <v>46</v>
      </c>
      <c r="Q35">
        <v>0.78600000000000003</v>
      </c>
      <c r="R35">
        <v>0.86499999999999999</v>
      </c>
      <c r="S35">
        <v>0.109</v>
      </c>
    </row>
    <row r="36" spans="1:19">
      <c r="A36" t="s">
        <v>47</v>
      </c>
      <c r="B36">
        <v>1.9590000000000001</v>
      </c>
      <c r="C36">
        <v>2.052</v>
      </c>
      <c r="D36">
        <v>0.20599999999999999</v>
      </c>
      <c r="F36" t="s">
        <v>47</v>
      </c>
      <c r="G36">
        <v>1.996</v>
      </c>
      <c r="H36">
        <v>2.09</v>
      </c>
      <c r="I36">
        <v>0.223</v>
      </c>
      <c r="K36" t="s">
        <v>48</v>
      </c>
      <c r="L36">
        <v>42.277000000000001</v>
      </c>
      <c r="M36">
        <v>44.279000000000003</v>
      </c>
      <c r="N36">
        <v>4.01</v>
      </c>
      <c r="P36" t="s">
        <v>47</v>
      </c>
      <c r="Q36">
        <v>2.1909999999999998</v>
      </c>
      <c r="R36">
        <v>2.2949999999999999</v>
      </c>
      <c r="S36">
        <v>0.247</v>
      </c>
    </row>
    <row r="37" spans="1:19">
      <c r="A37" t="s">
        <v>48</v>
      </c>
      <c r="B37">
        <v>41.323</v>
      </c>
      <c r="C37">
        <v>43.28</v>
      </c>
      <c r="D37">
        <v>3.6760000000000002</v>
      </c>
      <c r="F37" t="s">
        <v>48</v>
      </c>
      <c r="G37">
        <v>40.911000000000001</v>
      </c>
      <c r="H37">
        <v>42.848999999999997</v>
      </c>
      <c r="I37">
        <v>3.855</v>
      </c>
      <c r="K37" t="s">
        <v>49</v>
      </c>
      <c r="L37">
        <v>0.57799999999999996</v>
      </c>
      <c r="M37">
        <v>0.69399999999999995</v>
      </c>
      <c r="N37">
        <v>0.03</v>
      </c>
      <c r="P37" t="s">
        <v>48</v>
      </c>
      <c r="Q37">
        <v>36.445999999999998</v>
      </c>
      <c r="R37">
        <v>38.170999999999999</v>
      </c>
      <c r="S37">
        <v>3.456</v>
      </c>
    </row>
    <row r="38" spans="1:19">
      <c r="A38" t="s">
        <v>49</v>
      </c>
      <c r="B38">
        <v>0.32600000000000001</v>
      </c>
      <c r="C38">
        <v>0.39200000000000002</v>
      </c>
      <c r="D38">
        <v>1.6E-2</v>
      </c>
      <c r="F38" t="s">
        <v>49</v>
      </c>
      <c r="G38">
        <v>0.47</v>
      </c>
      <c r="H38">
        <v>0.56499999999999995</v>
      </c>
      <c r="I38">
        <v>2.4E-2</v>
      </c>
      <c r="K38" t="s">
        <v>51</v>
      </c>
      <c r="L38">
        <v>18.065999999999999</v>
      </c>
      <c r="M38">
        <v>22.183</v>
      </c>
      <c r="N38">
        <v>0.12</v>
      </c>
      <c r="P38" t="s">
        <v>49</v>
      </c>
      <c r="Q38">
        <v>0.51700000000000002</v>
      </c>
      <c r="R38">
        <v>0.621</v>
      </c>
      <c r="S38">
        <v>2.5999999999999999E-2</v>
      </c>
    </row>
    <row r="39" spans="1:19">
      <c r="A39" t="s">
        <v>51</v>
      </c>
      <c r="B39">
        <v>15.76</v>
      </c>
      <c r="C39">
        <v>19.350999999999999</v>
      </c>
      <c r="D39">
        <v>0.10100000000000001</v>
      </c>
      <c r="F39" t="s">
        <v>51</v>
      </c>
      <c r="G39">
        <v>16.079000000000001</v>
      </c>
      <c r="H39">
        <v>19.744</v>
      </c>
      <c r="I39">
        <v>0.107</v>
      </c>
      <c r="K39" s="4" t="s">
        <v>53</v>
      </c>
      <c r="L39" s="4">
        <v>19.734999999999999</v>
      </c>
      <c r="M39" s="4">
        <v>23.78</v>
      </c>
      <c r="N39" s="4">
        <v>0.51900000000000002</v>
      </c>
      <c r="P39" t="s">
        <v>51</v>
      </c>
      <c r="Q39">
        <v>16.731000000000002</v>
      </c>
      <c r="R39">
        <v>20.542999999999999</v>
      </c>
      <c r="S39">
        <v>0.109</v>
      </c>
    </row>
    <row r="40" spans="1:19">
      <c r="A40" s="4" t="s">
        <v>53</v>
      </c>
      <c r="B40" s="4">
        <v>0.16</v>
      </c>
      <c r="C40" s="4">
        <v>0.192</v>
      </c>
      <c r="D40" s="4">
        <v>4.0000000000000001E-3</v>
      </c>
      <c r="F40" s="4" t="s">
        <v>53</v>
      </c>
      <c r="G40" s="4">
        <v>15.882</v>
      </c>
      <c r="H40" s="4">
        <v>19.138000000000002</v>
      </c>
      <c r="I40" s="4">
        <v>0.41199999999999998</v>
      </c>
      <c r="K40" t="s">
        <v>19</v>
      </c>
      <c r="L40">
        <v>10.023999999999999</v>
      </c>
      <c r="M40">
        <v>12.016</v>
      </c>
      <c r="N40">
        <v>0.59599999999999997</v>
      </c>
      <c r="P40" s="4" t="s">
        <v>53</v>
      </c>
      <c r="Q40" s="4">
        <v>14.904</v>
      </c>
      <c r="R40" s="4">
        <v>17.959</v>
      </c>
      <c r="S40" s="4">
        <v>0.38</v>
      </c>
    </row>
    <row r="41" spans="1:19">
      <c r="A41" t="s">
        <v>54</v>
      </c>
      <c r="B41">
        <v>0.86799999999999999</v>
      </c>
      <c r="C41">
        <v>1.046</v>
      </c>
      <c r="D41">
        <v>2.5999999999999999E-2</v>
      </c>
      <c r="F41" t="s">
        <v>19</v>
      </c>
      <c r="G41">
        <v>8.1929999999999996</v>
      </c>
      <c r="H41">
        <v>9.8209999999999997</v>
      </c>
      <c r="I41">
        <v>0.49</v>
      </c>
      <c r="K41" t="s">
        <v>35</v>
      </c>
      <c r="L41">
        <v>1.355</v>
      </c>
      <c r="M41">
        <v>1.663</v>
      </c>
      <c r="N41">
        <v>1.2E-2</v>
      </c>
      <c r="P41" t="s">
        <v>19</v>
      </c>
      <c r="Q41">
        <v>7.359</v>
      </c>
      <c r="R41">
        <v>8.8209999999999997</v>
      </c>
      <c r="S41">
        <v>0.441</v>
      </c>
    </row>
    <row r="42" spans="1:19">
      <c r="A42" t="s">
        <v>19</v>
      </c>
      <c r="B42">
        <v>4.5179999999999998</v>
      </c>
      <c r="C42">
        <v>5.4160000000000004</v>
      </c>
      <c r="D42">
        <v>0.27100000000000002</v>
      </c>
      <c r="F42" t="s">
        <v>35</v>
      </c>
      <c r="G42">
        <v>1.034</v>
      </c>
      <c r="H42">
        <v>1.2689999999999999</v>
      </c>
      <c r="I42">
        <v>8.9999999999999993E-3</v>
      </c>
      <c r="P42" t="s">
        <v>35</v>
      </c>
      <c r="Q42">
        <v>0.98299999999999998</v>
      </c>
      <c r="R42">
        <v>1.206</v>
      </c>
      <c r="S42">
        <v>8.9999999999999993E-3</v>
      </c>
    </row>
    <row r="43" spans="1:19">
      <c r="A43" t="s">
        <v>35</v>
      </c>
      <c r="B43">
        <v>1.05</v>
      </c>
      <c r="C43">
        <v>1.2889999999999999</v>
      </c>
      <c r="D43">
        <v>8.9999999999999993E-3</v>
      </c>
    </row>
    <row r="47" spans="1:19">
      <c r="A47" s="1" t="s">
        <v>77</v>
      </c>
      <c r="B47" s="1"/>
      <c r="C47" s="2"/>
      <c r="F47" s="1" t="s">
        <v>71</v>
      </c>
      <c r="G47" s="1"/>
      <c r="H47" s="1"/>
      <c r="I47" s="1"/>
      <c r="J47" s="1"/>
      <c r="K47" s="1" t="s">
        <v>72</v>
      </c>
      <c r="L47" s="1"/>
      <c r="M47" s="1"/>
      <c r="N47" s="1"/>
      <c r="O47" s="1"/>
      <c r="P47" s="1" t="s">
        <v>73</v>
      </c>
      <c r="Q47" s="1"/>
    </row>
    <row r="48" spans="1:19">
      <c r="A48" s="1" t="s">
        <v>81</v>
      </c>
      <c r="B48" s="1" t="s">
        <v>1</v>
      </c>
      <c r="C48" s="1" t="s">
        <v>2</v>
      </c>
      <c r="D48" s="1" t="s">
        <v>80</v>
      </c>
      <c r="F48" s="1" t="s">
        <v>81</v>
      </c>
      <c r="G48" s="1" t="s">
        <v>1</v>
      </c>
      <c r="H48" s="1" t="s">
        <v>2</v>
      </c>
      <c r="I48" s="1" t="s">
        <v>80</v>
      </c>
      <c r="K48" s="1" t="s">
        <v>81</v>
      </c>
      <c r="L48" s="1" t="s">
        <v>1</v>
      </c>
      <c r="M48" s="1" t="s">
        <v>2</v>
      </c>
      <c r="N48" s="1" t="s">
        <v>80</v>
      </c>
      <c r="P48" s="1" t="s">
        <v>81</v>
      </c>
      <c r="Q48" s="1" t="s">
        <v>1</v>
      </c>
      <c r="R48" s="1" t="s">
        <v>2</v>
      </c>
      <c r="S48" s="1" t="s">
        <v>80</v>
      </c>
    </row>
    <row r="49" spans="1:19">
      <c r="A49" s="2" t="s">
        <v>3</v>
      </c>
      <c r="B49" s="2">
        <v>2.093</v>
      </c>
      <c r="C49" s="2">
        <v>5.625</v>
      </c>
      <c r="D49">
        <v>0.37</v>
      </c>
      <c r="F49" t="s">
        <v>3</v>
      </c>
      <c r="G49">
        <v>1.85</v>
      </c>
      <c r="H49">
        <v>4.97</v>
      </c>
      <c r="I49">
        <v>0.38300000000000001</v>
      </c>
      <c r="K49" t="s">
        <v>3</v>
      </c>
      <c r="L49">
        <v>2.2029999999999998</v>
      </c>
      <c r="M49">
        <v>5.9210000000000003</v>
      </c>
      <c r="N49">
        <v>0.45300000000000001</v>
      </c>
      <c r="P49" t="s">
        <v>25</v>
      </c>
      <c r="Q49">
        <v>3.6999999999999998E-2</v>
      </c>
      <c r="R49">
        <v>0.18</v>
      </c>
      <c r="S49">
        <v>4.5999999999999999E-2</v>
      </c>
    </row>
    <row r="50" spans="1:19">
      <c r="A50" s="2" t="s">
        <v>4</v>
      </c>
      <c r="B50" s="2">
        <v>0.57599999999999996</v>
      </c>
      <c r="C50" s="2">
        <v>0.96499999999999997</v>
      </c>
      <c r="D50">
        <v>0.09</v>
      </c>
      <c r="F50" t="s">
        <v>4</v>
      </c>
      <c r="G50">
        <v>0.51500000000000001</v>
      </c>
      <c r="H50">
        <v>0.86299999999999999</v>
      </c>
      <c r="I50">
        <v>9.2999999999999999E-2</v>
      </c>
      <c r="K50" t="s">
        <v>4</v>
      </c>
      <c r="L50">
        <v>0.73299999999999998</v>
      </c>
      <c r="M50">
        <v>1.228</v>
      </c>
      <c r="N50">
        <v>0.13300000000000001</v>
      </c>
      <c r="P50" t="s">
        <v>3</v>
      </c>
      <c r="Q50">
        <v>2.081</v>
      </c>
      <c r="R50">
        <v>5.5919999999999996</v>
      </c>
      <c r="S50">
        <v>0.42499999999999999</v>
      </c>
    </row>
    <row r="51" spans="1:19">
      <c r="A51" s="2" t="s">
        <v>5</v>
      </c>
      <c r="B51" s="2">
        <v>15.855</v>
      </c>
      <c r="C51">
        <v>22.806999999999999</v>
      </c>
      <c r="D51">
        <v>1.798</v>
      </c>
      <c r="F51" t="s">
        <v>5</v>
      </c>
      <c r="G51">
        <v>14.523999999999999</v>
      </c>
      <c r="H51">
        <v>20.893000000000001</v>
      </c>
      <c r="I51">
        <v>1.877</v>
      </c>
      <c r="K51" t="s">
        <v>5</v>
      </c>
      <c r="L51">
        <v>15.099</v>
      </c>
      <c r="M51">
        <v>21.72</v>
      </c>
      <c r="N51">
        <v>1.972</v>
      </c>
      <c r="P51" t="s">
        <v>4</v>
      </c>
      <c r="Q51">
        <v>0.71699999999999997</v>
      </c>
      <c r="R51">
        <v>1.2</v>
      </c>
      <c r="S51">
        <v>0.129</v>
      </c>
    </row>
    <row r="52" spans="1:19">
      <c r="A52" s="2" t="s">
        <v>7</v>
      </c>
      <c r="B52" s="2">
        <v>5.6539999999999999</v>
      </c>
      <c r="C52">
        <v>7.5629999999999997</v>
      </c>
      <c r="D52">
        <v>0.24299999999999999</v>
      </c>
      <c r="F52" t="s">
        <v>7</v>
      </c>
      <c r="G52">
        <v>6.8520000000000003</v>
      </c>
      <c r="H52">
        <v>9.1660000000000004</v>
      </c>
      <c r="I52">
        <v>0.32100000000000001</v>
      </c>
      <c r="K52" t="s">
        <v>7</v>
      </c>
      <c r="L52">
        <v>6.44</v>
      </c>
      <c r="M52">
        <v>8.6159999999999997</v>
      </c>
      <c r="N52">
        <v>0.30599999999999999</v>
      </c>
      <c r="P52" t="s">
        <v>5</v>
      </c>
      <c r="Q52">
        <v>14.941000000000001</v>
      </c>
      <c r="R52">
        <v>21.492999999999999</v>
      </c>
      <c r="S52">
        <v>1.93</v>
      </c>
    </row>
    <row r="53" spans="1:19">
      <c r="A53" s="2" t="s">
        <v>10</v>
      </c>
      <c r="B53" s="2">
        <v>7.883</v>
      </c>
      <c r="C53">
        <v>9.8940000000000001</v>
      </c>
      <c r="D53">
        <v>0.29799999999999999</v>
      </c>
      <c r="F53" t="s">
        <v>10</v>
      </c>
      <c r="G53">
        <v>6.0640000000000001</v>
      </c>
      <c r="H53">
        <v>7.61</v>
      </c>
      <c r="I53">
        <v>0.25</v>
      </c>
      <c r="K53" t="s">
        <v>10</v>
      </c>
      <c r="L53">
        <v>7.0309999999999997</v>
      </c>
      <c r="M53">
        <v>8.8230000000000004</v>
      </c>
      <c r="N53">
        <v>0.29299999999999998</v>
      </c>
      <c r="P53" t="s">
        <v>7</v>
      </c>
      <c r="Q53">
        <v>6.7069999999999999</v>
      </c>
      <c r="R53">
        <v>8.9719999999999995</v>
      </c>
      <c r="S53">
        <v>0.314</v>
      </c>
    </row>
    <row r="54" spans="1:19">
      <c r="A54" s="2" t="s">
        <v>19</v>
      </c>
      <c r="B54" s="2">
        <v>2.367</v>
      </c>
      <c r="C54">
        <v>2.8370000000000002</v>
      </c>
      <c r="D54">
        <v>0.2</v>
      </c>
      <c r="F54" t="s">
        <v>19</v>
      </c>
      <c r="G54">
        <v>3.633</v>
      </c>
      <c r="H54">
        <v>4.3550000000000004</v>
      </c>
      <c r="I54">
        <v>0.32900000000000001</v>
      </c>
      <c r="K54" t="s">
        <v>19</v>
      </c>
      <c r="L54">
        <v>3.9540000000000002</v>
      </c>
      <c r="M54">
        <v>4.74</v>
      </c>
      <c r="N54">
        <v>0.36499999999999999</v>
      </c>
      <c r="P54" t="s">
        <v>10</v>
      </c>
      <c r="Q54">
        <v>8.2539999999999996</v>
      </c>
      <c r="R54">
        <v>10.362</v>
      </c>
      <c r="S54">
        <v>0.34</v>
      </c>
    </row>
    <row r="55" spans="1:19">
      <c r="A55" s="2" t="s">
        <v>8</v>
      </c>
      <c r="B55" s="2">
        <v>18.21</v>
      </c>
      <c r="C55">
        <v>20.771000000000001</v>
      </c>
      <c r="D55">
        <v>1.62</v>
      </c>
      <c r="F55" t="s">
        <v>8</v>
      </c>
      <c r="G55">
        <v>19.529</v>
      </c>
      <c r="H55">
        <v>22.276</v>
      </c>
      <c r="I55">
        <v>1.88</v>
      </c>
      <c r="K55" t="s">
        <v>8</v>
      </c>
      <c r="L55">
        <v>15.811999999999999</v>
      </c>
      <c r="M55">
        <v>18.036999999999999</v>
      </c>
      <c r="N55">
        <v>1.5269999999999999</v>
      </c>
      <c r="P55" t="s">
        <v>19</v>
      </c>
      <c r="Q55">
        <v>3.7829999999999999</v>
      </c>
      <c r="R55">
        <v>4.5350000000000001</v>
      </c>
      <c r="S55">
        <v>0.34699999999999998</v>
      </c>
    </row>
    <row r="56" spans="1:19">
      <c r="A56" s="2" t="s">
        <v>6</v>
      </c>
      <c r="B56" s="2">
        <v>24.308</v>
      </c>
      <c r="C56">
        <v>27.379000000000001</v>
      </c>
      <c r="D56">
        <v>3.1379999999999999</v>
      </c>
      <c r="F56" t="s">
        <v>6</v>
      </c>
      <c r="G56">
        <v>23.173999999999999</v>
      </c>
      <c r="H56">
        <v>26.102</v>
      </c>
      <c r="I56">
        <v>3.1840000000000002</v>
      </c>
      <c r="K56" t="s">
        <v>6</v>
      </c>
      <c r="L56">
        <v>26.145</v>
      </c>
      <c r="M56">
        <v>29.448</v>
      </c>
      <c r="N56">
        <v>3.4220000000000002</v>
      </c>
      <c r="P56" t="s">
        <v>8</v>
      </c>
      <c r="Q56">
        <v>19.788</v>
      </c>
      <c r="R56">
        <v>22.571000000000002</v>
      </c>
      <c r="S56">
        <v>1.923</v>
      </c>
    </row>
    <row r="57" spans="1:19">
      <c r="A57" s="2" t="s">
        <v>31</v>
      </c>
      <c r="B57" s="2">
        <v>0.38400000000000001</v>
      </c>
      <c r="C57">
        <v>0.40200000000000002</v>
      </c>
      <c r="D57">
        <v>5.1999999999999998E-2</v>
      </c>
      <c r="F57" t="s">
        <v>31</v>
      </c>
      <c r="G57">
        <v>0.41</v>
      </c>
      <c r="H57">
        <v>0.42899999999999999</v>
      </c>
      <c r="I57">
        <v>5.8000000000000003E-2</v>
      </c>
      <c r="K57" t="s">
        <v>31</v>
      </c>
      <c r="L57">
        <v>0.47599999999999998</v>
      </c>
      <c r="M57">
        <v>0.498</v>
      </c>
      <c r="N57">
        <v>6.8000000000000005E-2</v>
      </c>
      <c r="P57" t="s">
        <v>6</v>
      </c>
      <c r="Q57">
        <v>22.619</v>
      </c>
      <c r="R57">
        <v>25.477</v>
      </c>
      <c r="S57">
        <v>3.1040000000000001</v>
      </c>
    </row>
    <row r="58" spans="1:19">
      <c r="A58" s="2" t="s">
        <v>16</v>
      </c>
      <c r="B58" s="2">
        <v>1.9810000000000001</v>
      </c>
      <c r="C58">
        <v>2.0739999999999998</v>
      </c>
      <c r="D58">
        <v>0.20100000000000001</v>
      </c>
      <c r="F58" t="s">
        <v>16</v>
      </c>
      <c r="G58">
        <v>1.9650000000000001</v>
      </c>
      <c r="H58">
        <v>2.0579999999999998</v>
      </c>
      <c r="I58">
        <v>0.21</v>
      </c>
      <c r="K58" t="s">
        <v>16</v>
      </c>
      <c r="L58">
        <v>1.9139999999999999</v>
      </c>
      <c r="M58">
        <v>2.004</v>
      </c>
      <c r="N58">
        <v>0.20399999999999999</v>
      </c>
      <c r="P58" t="s">
        <v>31</v>
      </c>
      <c r="Q58">
        <v>0.34300000000000003</v>
      </c>
      <c r="R58">
        <v>0.36</v>
      </c>
      <c r="S58">
        <v>4.8000000000000001E-2</v>
      </c>
    </row>
    <row r="59" spans="1:19">
      <c r="A59" s="2" t="s">
        <v>32</v>
      </c>
      <c r="B59" s="2">
        <v>1.3859999999999999</v>
      </c>
      <c r="C59">
        <v>1.6659999999999999</v>
      </c>
      <c r="D59">
        <v>7.8E-2</v>
      </c>
      <c r="F59" t="s">
        <v>32</v>
      </c>
      <c r="G59">
        <v>1.17</v>
      </c>
      <c r="H59">
        <v>1.4059999999999999</v>
      </c>
      <c r="I59">
        <v>6.8000000000000005E-2</v>
      </c>
      <c r="K59" t="s">
        <v>32</v>
      </c>
      <c r="L59">
        <v>1.43</v>
      </c>
      <c r="M59">
        <v>1.7190000000000001</v>
      </c>
      <c r="N59">
        <v>8.4000000000000005E-2</v>
      </c>
      <c r="P59" t="s">
        <v>16</v>
      </c>
      <c r="Q59">
        <v>2.169</v>
      </c>
      <c r="R59">
        <v>2.2709999999999999</v>
      </c>
      <c r="S59">
        <v>0.22800000000000001</v>
      </c>
    </row>
    <row r="60" spans="1:19">
      <c r="A60" s="2" t="s">
        <v>33</v>
      </c>
      <c r="B60" s="2">
        <v>2.2269999999999999</v>
      </c>
      <c r="C60">
        <v>2.7349999999999999</v>
      </c>
      <c r="D60">
        <v>1.7000000000000001E-2</v>
      </c>
      <c r="F60" t="s">
        <v>33</v>
      </c>
      <c r="G60">
        <v>1.331</v>
      </c>
      <c r="H60">
        <v>1.6339999999999999</v>
      </c>
      <c r="I60">
        <v>1.0999999999999999E-2</v>
      </c>
      <c r="K60" t="s">
        <v>33</v>
      </c>
      <c r="L60">
        <v>2.0640000000000001</v>
      </c>
      <c r="M60">
        <v>2.5339999999999998</v>
      </c>
      <c r="N60">
        <v>1.7000000000000001E-2</v>
      </c>
      <c r="P60" t="s">
        <v>32</v>
      </c>
      <c r="Q60">
        <v>1.238</v>
      </c>
      <c r="R60">
        <v>1.488</v>
      </c>
      <c r="S60">
        <v>7.0999999999999994E-2</v>
      </c>
    </row>
    <row r="61" spans="1:19">
      <c r="A61" s="6" t="s">
        <v>12</v>
      </c>
      <c r="B61" s="6">
        <v>0.42899999999999999</v>
      </c>
      <c r="C61" s="4">
        <v>0.51700000000000002</v>
      </c>
      <c r="D61" s="4">
        <v>1.4E-2</v>
      </c>
      <c r="F61" s="4" t="s">
        <v>12</v>
      </c>
      <c r="G61" s="4">
        <v>4.7530000000000001</v>
      </c>
      <c r="H61" s="4">
        <v>5.7270000000000003</v>
      </c>
      <c r="I61" s="4">
        <v>0.17299999999999999</v>
      </c>
      <c r="K61" s="4" t="s">
        <v>12</v>
      </c>
      <c r="L61" s="4">
        <v>6.7610000000000001</v>
      </c>
      <c r="M61" s="4">
        <v>8.1470000000000002</v>
      </c>
      <c r="N61" s="4">
        <v>0.253</v>
      </c>
      <c r="P61" t="s">
        <v>33</v>
      </c>
      <c r="Q61">
        <v>2.073</v>
      </c>
      <c r="R61">
        <v>2.5449999999999999</v>
      </c>
      <c r="S61">
        <v>1.6E-2</v>
      </c>
    </row>
    <row r="62" spans="1:19">
      <c r="P62" s="4" t="s">
        <v>12</v>
      </c>
      <c r="Q62" s="4">
        <v>5.742</v>
      </c>
      <c r="R62" s="4">
        <v>6.9189999999999996</v>
      </c>
      <c r="S62" s="4">
        <v>0.20899999999999999</v>
      </c>
    </row>
    <row r="63" spans="1:19">
      <c r="I63">
        <f>SUM(I49:I61)</f>
        <v>8.8369999999999997</v>
      </c>
    </row>
    <row r="66" spans="1:19">
      <c r="A66" s="1" t="s">
        <v>64</v>
      </c>
      <c r="B66" s="1"/>
      <c r="F66" s="1" t="s">
        <v>65</v>
      </c>
      <c r="G66" s="1"/>
      <c r="K66" s="1" t="s">
        <v>66</v>
      </c>
      <c r="L66" s="1"/>
      <c r="P66" s="1" t="s">
        <v>67</v>
      </c>
      <c r="Q66" s="1"/>
    </row>
    <row r="67" spans="1:19">
      <c r="A67" s="1" t="s">
        <v>81</v>
      </c>
      <c r="B67" s="1" t="s">
        <v>1</v>
      </c>
      <c r="C67" s="1" t="s">
        <v>2</v>
      </c>
      <c r="D67" s="1" t="s">
        <v>80</v>
      </c>
      <c r="F67" s="1" t="s">
        <v>81</v>
      </c>
      <c r="G67" s="1" t="s">
        <v>1</v>
      </c>
      <c r="H67" s="1" t="s">
        <v>2</v>
      </c>
      <c r="I67" s="1" t="s">
        <v>80</v>
      </c>
      <c r="K67" s="1" t="s">
        <v>81</v>
      </c>
      <c r="L67" s="1" t="s">
        <v>1</v>
      </c>
      <c r="M67" s="1" t="s">
        <v>2</v>
      </c>
      <c r="N67" s="1" t="s">
        <v>80</v>
      </c>
      <c r="P67" s="1" t="s">
        <v>81</v>
      </c>
      <c r="Q67" s="1" t="s">
        <v>1</v>
      </c>
      <c r="R67" s="1" t="s">
        <v>2</v>
      </c>
      <c r="S67" s="1" t="s">
        <v>80</v>
      </c>
    </row>
    <row r="68" spans="1:19">
      <c r="A68" t="s">
        <v>38</v>
      </c>
      <c r="B68">
        <v>0.7</v>
      </c>
      <c r="C68">
        <v>3.4060000000000001</v>
      </c>
      <c r="D68">
        <v>0.59</v>
      </c>
      <c r="F68" t="s">
        <v>38</v>
      </c>
      <c r="G68">
        <v>0.29199999999999998</v>
      </c>
      <c r="H68">
        <v>1.419</v>
      </c>
      <c r="I68">
        <v>0.26500000000000001</v>
      </c>
      <c r="K68" t="s">
        <v>38</v>
      </c>
      <c r="L68">
        <v>0.251</v>
      </c>
      <c r="M68">
        <v>1.2230000000000001</v>
      </c>
      <c r="N68">
        <v>0.22600000000000001</v>
      </c>
      <c r="P68" t="s">
        <v>38</v>
      </c>
      <c r="Q68">
        <v>0.38400000000000001</v>
      </c>
      <c r="R68">
        <v>1.8680000000000001</v>
      </c>
      <c r="S68">
        <v>0.34399999999999997</v>
      </c>
    </row>
    <row r="69" spans="1:19">
      <c r="A69" t="s">
        <v>39</v>
      </c>
      <c r="B69">
        <v>40.613</v>
      </c>
      <c r="C69">
        <v>109.136</v>
      </c>
      <c r="D69">
        <v>7.0880000000000001</v>
      </c>
      <c r="F69" t="s">
        <v>39</v>
      </c>
      <c r="G69">
        <v>23.937999999999999</v>
      </c>
      <c r="H69">
        <v>64.325999999999993</v>
      </c>
      <c r="I69">
        <v>4.4889999999999999</v>
      </c>
      <c r="K69" t="s">
        <v>39</v>
      </c>
      <c r="L69">
        <v>27.545000000000002</v>
      </c>
      <c r="M69">
        <v>74.019000000000005</v>
      </c>
      <c r="N69">
        <v>5.1100000000000003</v>
      </c>
      <c r="P69" t="s">
        <v>39</v>
      </c>
      <c r="Q69">
        <v>23.494</v>
      </c>
      <c r="R69">
        <v>63.133000000000003</v>
      </c>
      <c r="S69">
        <v>4.3579999999999997</v>
      </c>
    </row>
    <row r="70" spans="1:19">
      <c r="A70" t="s">
        <v>40</v>
      </c>
      <c r="B70">
        <v>13.486000000000001</v>
      </c>
      <c r="C70">
        <v>22.588999999999999</v>
      </c>
      <c r="D70">
        <v>2.54</v>
      </c>
      <c r="F70" t="s">
        <v>40</v>
      </c>
      <c r="G70">
        <v>7.9329999999999998</v>
      </c>
      <c r="H70">
        <v>13.288</v>
      </c>
      <c r="I70">
        <v>1.569</v>
      </c>
      <c r="K70" t="s">
        <v>40</v>
      </c>
      <c r="L70">
        <v>9.0559999999999992</v>
      </c>
      <c r="M70">
        <v>15.169</v>
      </c>
      <c r="N70">
        <v>1.7809999999999999</v>
      </c>
      <c r="P70" t="s">
        <v>40</v>
      </c>
      <c r="Q70">
        <v>8.2159999999999993</v>
      </c>
      <c r="R70">
        <v>13.762</v>
      </c>
      <c r="S70">
        <v>1.5980000000000001</v>
      </c>
    </row>
    <row r="71" spans="1:19">
      <c r="A71" t="s">
        <v>41</v>
      </c>
      <c r="B71">
        <v>255.97800000000001</v>
      </c>
      <c r="C71">
        <v>368.23099999999999</v>
      </c>
      <c r="D71">
        <v>41.264000000000003</v>
      </c>
      <c r="F71" t="s">
        <v>41</v>
      </c>
      <c r="G71">
        <v>158.07599999999999</v>
      </c>
      <c r="H71">
        <v>227.39699999999999</v>
      </c>
      <c r="I71">
        <v>26.427</v>
      </c>
      <c r="K71" t="s">
        <v>41</v>
      </c>
      <c r="L71">
        <v>171.28</v>
      </c>
      <c r="M71">
        <v>246.39099999999999</v>
      </c>
      <c r="N71">
        <v>28.503</v>
      </c>
      <c r="P71" t="s">
        <v>41</v>
      </c>
      <c r="Q71">
        <v>157.93600000000001</v>
      </c>
      <c r="R71">
        <v>227.19499999999999</v>
      </c>
      <c r="S71">
        <v>25.940999999999999</v>
      </c>
    </row>
    <row r="72" spans="1:19">
      <c r="A72" t="s">
        <v>42</v>
      </c>
      <c r="B72">
        <v>69.236000000000004</v>
      </c>
      <c r="C72">
        <v>92.617999999999995</v>
      </c>
      <c r="D72">
        <v>5.1920000000000002</v>
      </c>
      <c r="F72" t="s">
        <v>42</v>
      </c>
      <c r="G72">
        <v>49.871000000000002</v>
      </c>
      <c r="H72">
        <v>66.712999999999994</v>
      </c>
      <c r="I72">
        <v>3.649</v>
      </c>
      <c r="K72" t="s">
        <v>42</v>
      </c>
      <c r="L72">
        <v>57.444000000000003</v>
      </c>
      <c r="M72">
        <v>76.843999999999994</v>
      </c>
      <c r="N72">
        <v>4.181</v>
      </c>
      <c r="P72" t="s">
        <v>42</v>
      </c>
      <c r="Q72">
        <v>53.6</v>
      </c>
      <c r="R72">
        <v>71.701999999999998</v>
      </c>
      <c r="S72">
        <v>3.7919999999999998</v>
      </c>
    </row>
    <row r="73" spans="1:19">
      <c r="A73" t="s">
        <v>43</v>
      </c>
      <c r="B73">
        <v>25.257000000000001</v>
      </c>
      <c r="C73">
        <v>31.666</v>
      </c>
      <c r="D73">
        <v>1.8029999999999999</v>
      </c>
      <c r="F73" t="s">
        <v>43</v>
      </c>
      <c r="G73">
        <v>14.282999999999999</v>
      </c>
      <c r="H73">
        <v>17.898</v>
      </c>
      <c r="I73">
        <v>0.998</v>
      </c>
      <c r="K73" t="s">
        <v>43</v>
      </c>
      <c r="L73">
        <v>14.531000000000001</v>
      </c>
      <c r="M73">
        <v>18.204999999999998</v>
      </c>
      <c r="N73">
        <v>1.012</v>
      </c>
      <c r="P73" t="s">
        <v>43</v>
      </c>
      <c r="Q73">
        <v>17.45</v>
      </c>
      <c r="R73">
        <v>21.876000000000001</v>
      </c>
      <c r="S73">
        <v>1.1850000000000001</v>
      </c>
    </row>
    <row r="74" spans="1:19">
      <c r="A74" t="s">
        <v>44</v>
      </c>
      <c r="B74">
        <v>127.395</v>
      </c>
      <c r="C74">
        <v>145.316</v>
      </c>
      <c r="D74">
        <v>8.9510000000000005</v>
      </c>
      <c r="F74" t="s">
        <v>44</v>
      </c>
      <c r="G74">
        <v>87.873999999999995</v>
      </c>
      <c r="H74">
        <v>100.235</v>
      </c>
      <c r="I74">
        <v>6.7460000000000004</v>
      </c>
      <c r="K74" t="s">
        <v>44</v>
      </c>
      <c r="L74">
        <v>96.05</v>
      </c>
      <c r="M74">
        <v>109.562</v>
      </c>
      <c r="N74">
        <v>7.2930000000000001</v>
      </c>
      <c r="P74" t="s">
        <v>44</v>
      </c>
      <c r="Q74">
        <v>95.909000000000006</v>
      </c>
      <c r="R74">
        <v>109.4</v>
      </c>
      <c r="S74">
        <v>7.7590000000000003</v>
      </c>
    </row>
    <row r="75" spans="1:19">
      <c r="A75" t="s">
        <v>45</v>
      </c>
      <c r="B75">
        <v>161.114</v>
      </c>
      <c r="C75">
        <v>181.47</v>
      </c>
      <c r="D75">
        <v>16.594999999999999</v>
      </c>
      <c r="F75" t="s">
        <v>45</v>
      </c>
      <c r="G75">
        <v>127.547</v>
      </c>
      <c r="H75">
        <v>143.63399999999999</v>
      </c>
      <c r="I75">
        <v>14.246</v>
      </c>
      <c r="K75" t="s">
        <v>45</v>
      </c>
      <c r="L75">
        <v>141.37200000000001</v>
      </c>
      <c r="M75">
        <v>159.179</v>
      </c>
      <c r="N75">
        <v>15.654</v>
      </c>
      <c r="P75" t="s">
        <v>45</v>
      </c>
      <c r="Q75">
        <v>126.25</v>
      </c>
      <c r="R75">
        <v>142.15299999999999</v>
      </c>
      <c r="S75">
        <v>14.881</v>
      </c>
    </row>
    <row r="76" spans="1:19">
      <c r="A76" t="s">
        <v>46</v>
      </c>
      <c r="B76">
        <v>1.0149999999999999</v>
      </c>
      <c r="C76">
        <v>1.117</v>
      </c>
      <c r="D76">
        <v>0.114</v>
      </c>
      <c r="F76" t="s">
        <v>46</v>
      </c>
      <c r="G76">
        <v>0.79500000000000004</v>
      </c>
      <c r="H76">
        <v>0.873</v>
      </c>
      <c r="I76">
        <v>9.9000000000000005E-2</v>
      </c>
      <c r="K76" t="s">
        <v>46</v>
      </c>
      <c r="L76">
        <v>0.71099999999999997</v>
      </c>
      <c r="M76">
        <v>0.78200000000000003</v>
      </c>
      <c r="N76">
        <v>8.7999999999999995E-2</v>
      </c>
      <c r="P76" t="s">
        <v>46</v>
      </c>
      <c r="Q76">
        <v>0.82299999999999995</v>
      </c>
      <c r="R76">
        <v>0.90600000000000003</v>
      </c>
      <c r="S76">
        <v>0.107</v>
      </c>
    </row>
    <row r="77" spans="1:19">
      <c r="A77" t="s">
        <v>47</v>
      </c>
      <c r="B77">
        <v>2.2730000000000001</v>
      </c>
      <c r="C77">
        <v>2.38</v>
      </c>
      <c r="D77">
        <v>0.19400000000000001</v>
      </c>
      <c r="F77" t="s">
        <v>47</v>
      </c>
      <c r="G77">
        <v>1.968</v>
      </c>
      <c r="H77">
        <v>2.0609999999999999</v>
      </c>
      <c r="I77">
        <v>0.2</v>
      </c>
      <c r="K77" t="s">
        <v>47</v>
      </c>
      <c r="L77">
        <v>2.3879999999999999</v>
      </c>
      <c r="M77">
        <v>2.5009999999999999</v>
      </c>
      <c r="N77">
        <v>0.24099999999999999</v>
      </c>
      <c r="P77" t="s">
        <v>47</v>
      </c>
      <c r="Q77">
        <v>1.5980000000000001</v>
      </c>
      <c r="R77">
        <v>1.6739999999999999</v>
      </c>
      <c r="S77">
        <v>0.16600000000000001</v>
      </c>
    </row>
    <row r="78" spans="1:19">
      <c r="A78" t="s">
        <v>48</v>
      </c>
      <c r="B78">
        <v>12.989000000000001</v>
      </c>
      <c r="C78">
        <v>13.602</v>
      </c>
      <c r="D78">
        <v>0.92100000000000004</v>
      </c>
      <c r="F78" t="s">
        <v>48</v>
      </c>
      <c r="G78">
        <v>8.5879999999999992</v>
      </c>
      <c r="H78">
        <v>8.9920000000000009</v>
      </c>
      <c r="I78">
        <v>0.72699999999999998</v>
      </c>
      <c r="K78" t="s">
        <v>48</v>
      </c>
      <c r="L78">
        <v>8.8789999999999996</v>
      </c>
      <c r="M78">
        <v>9.2970000000000006</v>
      </c>
      <c r="N78">
        <v>0.745</v>
      </c>
      <c r="P78" t="s">
        <v>48</v>
      </c>
      <c r="Q78">
        <v>8.9819999999999993</v>
      </c>
      <c r="R78">
        <v>9.4060000000000006</v>
      </c>
      <c r="S78">
        <v>0.77800000000000002</v>
      </c>
    </row>
    <row r="79" spans="1:19">
      <c r="A79" t="s">
        <v>49</v>
      </c>
      <c r="B79">
        <v>4.6109999999999998</v>
      </c>
      <c r="C79">
        <v>5.5410000000000004</v>
      </c>
      <c r="D79">
        <v>0.152</v>
      </c>
      <c r="F79" t="s">
        <v>49</v>
      </c>
      <c r="G79">
        <v>3.3420000000000001</v>
      </c>
      <c r="H79">
        <v>4.016</v>
      </c>
      <c r="I79">
        <v>0.13200000000000001</v>
      </c>
      <c r="K79" t="s">
        <v>56</v>
      </c>
      <c r="L79">
        <v>0.36699999999999999</v>
      </c>
      <c r="M79">
        <v>0.377</v>
      </c>
      <c r="N79">
        <v>1.2E-2</v>
      </c>
      <c r="P79" t="s">
        <v>49</v>
      </c>
      <c r="Q79">
        <v>3.5950000000000002</v>
      </c>
      <c r="R79">
        <v>4.3209999999999997</v>
      </c>
      <c r="S79">
        <v>0.14499999999999999</v>
      </c>
    </row>
    <row r="80" spans="1:19">
      <c r="A80" t="s">
        <v>50</v>
      </c>
      <c r="B80">
        <v>1.0209999999999999</v>
      </c>
      <c r="C80">
        <v>1.254</v>
      </c>
      <c r="D80">
        <v>4.0000000000000001E-3</v>
      </c>
      <c r="F80" t="s">
        <v>50</v>
      </c>
      <c r="G80">
        <v>0.86199999999999999</v>
      </c>
      <c r="H80">
        <v>1.0589999999999999</v>
      </c>
      <c r="I80">
        <v>4.0000000000000001E-3</v>
      </c>
      <c r="K80" t="s">
        <v>49</v>
      </c>
      <c r="L80">
        <v>3.8039999999999998</v>
      </c>
      <c r="M80">
        <v>4.5720000000000001</v>
      </c>
      <c r="N80">
        <v>0.14899999999999999</v>
      </c>
      <c r="P80" t="s">
        <v>50</v>
      </c>
      <c r="Q80">
        <v>0.70599999999999996</v>
      </c>
      <c r="R80">
        <v>0.86599999999999999</v>
      </c>
      <c r="S80">
        <v>4.0000000000000001E-3</v>
      </c>
    </row>
    <row r="81" spans="1:19">
      <c r="A81" t="s">
        <v>51</v>
      </c>
      <c r="B81">
        <v>11.4</v>
      </c>
      <c r="C81">
        <v>13.997</v>
      </c>
      <c r="D81">
        <v>4.7E-2</v>
      </c>
      <c r="F81" t="s">
        <v>51</v>
      </c>
      <c r="G81">
        <v>8.141</v>
      </c>
      <c r="H81">
        <v>9.9960000000000004</v>
      </c>
      <c r="I81">
        <v>4.1000000000000002E-2</v>
      </c>
      <c r="K81" t="s">
        <v>50</v>
      </c>
      <c r="L81">
        <v>0.79400000000000004</v>
      </c>
      <c r="M81">
        <v>0.97599999999999998</v>
      </c>
      <c r="N81">
        <v>4.0000000000000001E-3</v>
      </c>
      <c r="P81" t="s">
        <v>51</v>
      </c>
      <c r="Q81">
        <v>8.8290000000000006</v>
      </c>
      <c r="R81">
        <v>10.840999999999999</v>
      </c>
      <c r="S81">
        <v>4.4999999999999998E-2</v>
      </c>
    </row>
    <row r="82" spans="1:19">
      <c r="A82" t="s">
        <v>52</v>
      </c>
      <c r="B82">
        <v>0.63300000000000001</v>
      </c>
      <c r="C82">
        <v>0.46700000000000003</v>
      </c>
      <c r="D82">
        <v>1E-3</v>
      </c>
      <c r="F82" s="4" t="s">
        <v>53</v>
      </c>
      <c r="G82" s="4">
        <v>69.965000000000003</v>
      </c>
      <c r="H82" s="4">
        <v>84.307000000000002</v>
      </c>
      <c r="I82" s="4">
        <v>1.47</v>
      </c>
      <c r="K82" t="s">
        <v>51</v>
      </c>
      <c r="L82">
        <v>8.9640000000000004</v>
      </c>
      <c r="M82">
        <v>11.007</v>
      </c>
      <c r="N82">
        <v>4.3999999999999997E-2</v>
      </c>
      <c r="P82" s="4" t="s">
        <v>53</v>
      </c>
      <c r="Q82" s="4">
        <v>62.531999999999996</v>
      </c>
      <c r="R82" s="4">
        <v>75.350999999999999</v>
      </c>
      <c r="S82" s="4">
        <v>1.3049999999999999</v>
      </c>
    </row>
    <row r="83" spans="1:19">
      <c r="A83" s="4" t="s">
        <v>53</v>
      </c>
      <c r="B83" s="4">
        <v>2.3380000000000001</v>
      </c>
      <c r="C83" s="4">
        <v>2.8180000000000001</v>
      </c>
      <c r="D83" s="4">
        <v>3.5999999999999997E-2</v>
      </c>
      <c r="F83" t="s">
        <v>54</v>
      </c>
      <c r="G83">
        <v>1.1319999999999999</v>
      </c>
      <c r="H83">
        <v>1.0620000000000001</v>
      </c>
      <c r="I83">
        <v>2.3E-2</v>
      </c>
      <c r="K83" s="4" t="s">
        <v>53</v>
      </c>
      <c r="L83" s="4">
        <v>71.623000000000005</v>
      </c>
      <c r="M83" s="4">
        <v>86.305000000000007</v>
      </c>
      <c r="N83" s="4">
        <v>1.476</v>
      </c>
      <c r="P83" t="s">
        <v>54</v>
      </c>
      <c r="Q83">
        <v>1.2969999999999999</v>
      </c>
      <c r="R83">
        <v>1.294</v>
      </c>
      <c r="S83">
        <v>2.8000000000000001E-2</v>
      </c>
    </row>
    <row r="84" spans="1:19">
      <c r="A84" t="s">
        <v>54</v>
      </c>
      <c r="B84">
        <v>1.819</v>
      </c>
      <c r="C84">
        <v>2.1819999999999999</v>
      </c>
      <c r="D84">
        <v>3.5000000000000003E-2</v>
      </c>
      <c r="F84" t="s">
        <v>19</v>
      </c>
      <c r="G84">
        <v>43.88</v>
      </c>
      <c r="H84">
        <v>52.598999999999997</v>
      </c>
      <c r="I84">
        <v>2.6669999999999998</v>
      </c>
      <c r="K84" t="s">
        <v>19</v>
      </c>
      <c r="L84">
        <v>44.222000000000001</v>
      </c>
      <c r="M84">
        <v>53.01</v>
      </c>
      <c r="N84">
        <v>2.673</v>
      </c>
      <c r="P84" t="s">
        <v>19</v>
      </c>
      <c r="Q84">
        <v>81.19</v>
      </c>
      <c r="R84">
        <v>97.322999999999993</v>
      </c>
      <c r="S84">
        <v>4.9080000000000004</v>
      </c>
    </row>
    <row r="85" spans="1:19">
      <c r="A85" t="s">
        <v>19</v>
      </c>
      <c r="B85">
        <v>2.5030000000000001</v>
      </c>
      <c r="C85">
        <v>3.0009999999999999</v>
      </c>
      <c r="D85">
        <v>0.152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Tables for Paper</vt:lpstr>
      <vt:lpstr>Summary</vt:lpstr>
      <vt:lpstr>Fire Data</vt:lpstr>
      <vt:lpstr>ICP-MS Data</vt:lpstr>
      <vt:lpstr>M5 Filters</vt:lpstr>
      <vt:lpstr>M201A Filters</vt:lpstr>
      <vt:lpstr>Fuel and Ash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Varga, Joshua</dc:creator>
  <cp:lastModifiedBy>Lemieux, Paul</cp:lastModifiedBy>
  <cp:lastPrinted>2016-10-27T18:43:28Z</cp:lastPrinted>
  <dcterms:created xsi:type="dcterms:W3CDTF">2016-08-31T14:44:50Z</dcterms:created>
  <dcterms:modified xsi:type="dcterms:W3CDTF">2017-04-17T16:55:54Z</dcterms:modified>
</cp:coreProperties>
</file>