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yhe\Desktop\updatedFiles\"/>
    </mc:Choice>
  </mc:AlternateContent>
  <bookViews>
    <workbookView xWindow="0" yWindow="0" windowWidth="19200" windowHeight="11370"/>
  </bookViews>
  <sheets>
    <sheet name="Readme" sheetId="7" r:id="rId1"/>
    <sheet name="Mixture" sheetId="1" r:id="rId2"/>
    <sheet name="CNT weight-Sample ID" sheetId="9" r:id="rId3"/>
    <sheet name="Brands" sheetId="5" r:id="rId4"/>
    <sheet name="Aggregation and redispersion" sheetId="3" r:id="rId5"/>
    <sheet name="acetone validation" sheetId="10" r:id="rId6"/>
    <sheet name="Blind test" sheetId="6" r:id="rId7"/>
    <sheet name="plot" sheetId="4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0" l="1"/>
  <c r="P88" i="10"/>
  <c r="K88" i="10"/>
  <c r="I88" i="10"/>
  <c r="E88" i="10"/>
  <c r="C88" i="10"/>
  <c r="R87" i="10"/>
  <c r="P87" i="10"/>
  <c r="K87" i="10"/>
  <c r="I87" i="10"/>
  <c r="E87" i="10"/>
  <c r="C87" i="10"/>
  <c r="R69" i="10"/>
  <c r="P69" i="10"/>
  <c r="K69" i="10"/>
  <c r="I69" i="10"/>
  <c r="E69" i="10"/>
  <c r="C69" i="10"/>
  <c r="R68" i="10"/>
  <c r="P68" i="10"/>
  <c r="K68" i="10"/>
  <c r="I68" i="10"/>
  <c r="E68" i="10"/>
  <c r="C68" i="10"/>
  <c r="P42" i="10"/>
  <c r="O42" i="10"/>
  <c r="N52" i="10" l="1"/>
  <c r="K52" i="10"/>
  <c r="H52" i="10"/>
  <c r="N51" i="10"/>
  <c r="K51" i="10"/>
  <c r="H51" i="10"/>
  <c r="N50" i="10"/>
  <c r="K50" i="10"/>
  <c r="H50" i="10"/>
  <c r="N44" i="10"/>
  <c r="K44" i="10"/>
  <c r="H44" i="10"/>
  <c r="N43" i="10"/>
  <c r="K43" i="10"/>
  <c r="H43" i="10"/>
  <c r="N42" i="10"/>
  <c r="K42" i="10"/>
  <c r="H42" i="10"/>
  <c r="N37" i="10"/>
  <c r="K37" i="10"/>
  <c r="H37" i="10"/>
  <c r="N36" i="10"/>
  <c r="K36" i="10"/>
  <c r="H36" i="10"/>
  <c r="N35" i="10"/>
  <c r="K35" i="10"/>
  <c r="H35" i="10"/>
  <c r="P50" i="10" l="1"/>
  <c r="O50" i="10"/>
  <c r="P35" i="10"/>
  <c r="O35" i="10"/>
  <c r="AB64" i="6" l="1"/>
  <c r="AC64" i="6"/>
  <c r="AC60" i="6"/>
  <c r="AB60" i="6"/>
  <c r="AC61" i="6"/>
  <c r="AB61" i="6"/>
  <c r="AC62" i="6"/>
  <c r="AB62" i="6"/>
  <c r="AC59" i="6"/>
  <c r="AC58" i="6"/>
  <c r="AC57" i="6"/>
  <c r="AC55" i="6"/>
  <c r="AC54" i="6"/>
  <c r="AC56" i="6"/>
  <c r="AB56" i="6"/>
  <c r="AB55" i="6"/>
  <c r="AB57" i="6"/>
  <c r="AB58" i="6"/>
  <c r="AB59" i="6"/>
  <c r="AB54" i="6"/>
  <c r="AC63" i="6" l="1"/>
  <c r="AB63" i="6"/>
  <c r="I177" i="3"/>
  <c r="P179" i="3"/>
  <c r="P178" i="3"/>
  <c r="P177" i="3"/>
  <c r="R177" i="3" s="1"/>
  <c r="P174" i="3"/>
  <c r="P173" i="3"/>
  <c r="P172" i="3"/>
  <c r="R172" i="3" s="1"/>
  <c r="G179" i="3"/>
  <c r="H177" i="3" s="1"/>
  <c r="G178" i="3"/>
  <c r="G177" i="3"/>
  <c r="Q172" i="3" l="1"/>
  <c r="Q177" i="3"/>
  <c r="G174" i="3"/>
  <c r="G173" i="3"/>
  <c r="G172" i="3"/>
  <c r="H172" i="3" l="1"/>
  <c r="I172" i="3"/>
  <c r="G281" i="3"/>
  <c r="G362" i="3"/>
  <c r="P362" i="3"/>
  <c r="G282" i="3"/>
  <c r="P282" i="3"/>
  <c r="G363" i="3"/>
  <c r="P363" i="3"/>
  <c r="G283" i="3"/>
  <c r="P283" i="3"/>
  <c r="G364" i="3"/>
  <c r="P364" i="3"/>
  <c r="P286" i="3"/>
  <c r="G367" i="3"/>
  <c r="P367" i="3"/>
  <c r="G287" i="3"/>
  <c r="P287" i="3"/>
  <c r="G368" i="3"/>
  <c r="P368" i="3"/>
  <c r="G288" i="3"/>
  <c r="P288" i="3"/>
  <c r="G369" i="3"/>
  <c r="P369" i="3"/>
  <c r="G372" i="3"/>
  <c r="P372" i="3"/>
  <c r="G292" i="3"/>
  <c r="P292" i="3"/>
  <c r="G373" i="3"/>
  <c r="P373" i="3"/>
  <c r="Y247" i="3"/>
  <c r="Y244" i="3"/>
  <c r="Y243" i="3"/>
  <c r="Y242" i="3"/>
  <c r="AH249" i="3"/>
  <c r="Y249" i="3"/>
  <c r="AH248" i="3"/>
  <c r="Y248" i="3"/>
  <c r="AH247" i="3"/>
  <c r="AH244" i="3"/>
  <c r="AH243" i="3"/>
  <c r="AH242" i="3"/>
  <c r="P249" i="3"/>
  <c r="P248" i="3"/>
  <c r="P247" i="3"/>
  <c r="P244" i="3"/>
  <c r="P243" i="3"/>
  <c r="P242" i="3"/>
  <c r="G249" i="3"/>
  <c r="G248" i="3"/>
  <c r="G247" i="3"/>
  <c r="R242" i="3" l="1"/>
  <c r="H281" i="3"/>
  <c r="H286" i="3"/>
  <c r="Q367" i="3"/>
  <c r="H362" i="3"/>
  <c r="AJ247" i="3"/>
  <c r="H367" i="3"/>
  <c r="Q286" i="3"/>
  <c r="Q362" i="3"/>
  <c r="Z247" i="3"/>
  <c r="I362" i="3"/>
  <c r="AA247" i="3"/>
  <c r="I286" i="3"/>
  <c r="Q281" i="3"/>
  <c r="AI247" i="3"/>
  <c r="R367" i="3"/>
  <c r="R281" i="3"/>
  <c r="R286" i="3"/>
  <c r="R247" i="3"/>
  <c r="I367" i="3"/>
  <c r="R362" i="3"/>
  <c r="I281" i="3"/>
  <c r="AI242" i="3"/>
  <c r="Q247" i="3"/>
  <c r="Q242" i="3"/>
  <c r="I247" i="3"/>
  <c r="H247" i="3"/>
  <c r="AJ242" i="3"/>
  <c r="AA242" i="3"/>
  <c r="Z242" i="3"/>
  <c r="G244" i="3" l="1"/>
  <c r="G243" i="3"/>
  <c r="G242" i="3"/>
  <c r="I242" i="3" l="1"/>
  <c r="H242" i="3"/>
  <c r="A237" i="3"/>
  <c r="A236" i="3"/>
  <c r="J237" i="3"/>
  <c r="J236" i="3"/>
  <c r="P237" i="3"/>
  <c r="P236" i="3"/>
  <c r="G237" i="3"/>
  <c r="G236" i="3"/>
  <c r="G194" i="3"/>
  <c r="G193" i="3"/>
  <c r="Y194" i="3"/>
  <c r="Y193" i="3"/>
  <c r="P194" i="3"/>
  <c r="P193" i="3"/>
  <c r="R193" i="3" s="1"/>
  <c r="P187" i="3"/>
  <c r="G187" i="3"/>
  <c r="P186" i="3"/>
  <c r="G186" i="3"/>
  <c r="P185" i="3"/>
  <c r="G185" i="3"/>
  <c r="B185" i="3"/>
  <c r="N168" i="3"/>
  <c r="N167" i="3"/>
  <c r="N166" i="3"/>
  <c r="G168" i="3"/>
  <c r="G167" i="3"/>
  <c r="G166" i="3"/>
  <c r="B166" i="3"/>
  <c r="H193" i="3" l="1"/>
  <c r="I185" i="3"/>
  <c r="R236" i="3"/>
  <c r="Q185" i="3"/>
  <c r="AA193" i="3"/>
  <c r="Q193" i="3"/>
  <c r="R185" i="3"/>
  <c r="Z193" i="3"/>
  <c r="H236" i="3"/>
  <c r="I236" i="3"/>
  <c r="H185" i="3"/>
  <c r="Q236" i="3"/>
  <c r="I193" i="3"/>
  <c r="G143" i="3" l="1"/>
  <c r="Q143" i="3"/>
  <c r="G144" i="3"/>
  <c r="Q144" i="3"/>
  <c r="G145" i="3"/>
  <c r="Q145" i="3"/>
  <c r="G148" i="3"/>
  <c r="Q148" i="3"/>
  <c r="G149" i="3"/>
  <c r="Q149" i="3"/>
  <c r="G150" i="3"/>
  <c r="Q150" i="3"/>
  <c r="G153" i="3"/>
  <c r="Q153" i="3"/>
  <c r="G154" i="3"/>
  <c r="Q154" i="3"/>
  <c r="G155" i="3"/>
  <c r="Q155" i="3"/>
  <c r="G158" i="3"/>
  <c r="Q158" i="3"/>
  <c r="G159" i="3"/>
  <c r="Q159" i="3"/>
  <c r="G160" i="3"/>
  <c r="Q160" i="3"/>
  <c r="H158" i="3" l="1"/>
  <c r="R153" i="3"/>
  <c r="R143" i="3"/>
  <c r="S153" i="3"/>
  <c r="R158" i="3"/>
  <c r="H153" i="3"/>
  <c r="H148" i="3"/>
  <c r="S143" i="3"/>
  <c r="R148" i="3"/>
  <c r="H143" i="3"/>
  <c r="I158" i="3"/>
  <c r="I148" i="3"/>
  <c r="S158" i="3"/>
  <c r="S148" i="3"/>
  <c r="I153" i="3"/>
  <c r="I143" i="3"/>
  <c r="M43" i="5"/>
  <c r="M42" i="5"/>
  <c r="M41" i="5"/>
  <c r="M36" i="5"/>
  <c r="M35" i="5"/>
  <c r="M34" i="5"/>
  <c r="M29" i="5"/>
  <c r="M28" i="5"/>
  <c r="M27" i="5"/>
  <c r="J43" i="5"/>
  <c r="J42" i="5"/>
  <c r="J41" i="5"/>
  <c r="J36" i="5"/>
  <c r="J35" i="5"/>
  <c r="J34" i="5"/>
  <c r="J29" i="5"/>
  <c r="J28" i="5"/>
  <c r="J27" i="5"/>
  <c r="J63" i="6" l="1"/>
  <c r="M68" i="6"/>
  <c r="J68" i="6"/>
  <c r="G68" i="6"/>
  <c r="M67" i="6"/>
  <c r="J67" i="6"/>
  <c r="G67" i="6"/>
  <c r="M65" i="6"/>
  <c r="J65" i="6"/>
  <c r="G65" i="6"/>
  <c r="M64" i="6"/>
  <c r="J64" i="6"/>
  <c r="G64" i="6"/>
  <c r="M63" i="6"/>
  <c r="G63" i="6"/>
  <c r="M61" i="6"/>
  <c r="J61" i="6"/>
  <c r="G61" i="6"/>
  <c r="M60" i="6"/>
  <c r="J60" i="6"/>
  <c r="G60" i="6"/>
  <c r="M59" i="6"/>
  <c r="J59" i="6"/>
  <c r="G59" i="6"/>
  <c r="M57" i="6"/>
  <c r="J57" i="6"/>
  <c r="G57" i="6"/>
  <c r="M56" i="6"/>
  <c r="J56" i="6"/>
  <c r="G56" i="6"/>
  <c r="M55" i="6"/>
  <c r="J55" i="6"/>
  <c r="G55" i="6"/>
  <c r="M53" i="6"/>
  <c r="J53" i="6"/>
  <c r="G53" i="6"/>
  <c r="M52" i="6"/>
  <c r="J52" i="6"/>
  <c r="G52" i="6"/>
  <c r="M51" i="6"/>
  <c r="J51" i="6"/>
  <c r="G51" i="6"/>
  <c r="N67" i="6" l="1"/>
  <c r="P67" i="6" s="1"/>
  <c r="O67" i="6"/>
  <c r="Q67" i="6" s="1"/>
  <c r="N63" i="6"/>
  <c r="P63" i="6" s="1"/>
  <c r="O63" i="6"/>
  <c r="Q63" i="6" s="1"/>
  <c r="N59" i="6"/>
  <c r="P59" i="6" s="1"/>
  <c r="O59" i="6"/>
  <c r="Q59" i="6" s="1"/>
  <c r="N55" i="6"/>
  <c r="P55" i="6" s="1"/>
  <c r="O55" i="6"/>
  <c r="Q55" i="6" s="1"/>
  <c r="O51" i="6"/>
  <c r="Q51" i="6" s="1"/>
  <c r="N51" i="6"/>
  <c r="P51" i="6" s="1"/>
  <c r="J35" i="6" l="1"/>
  <c r="M35" i="6"/>
  <c r="G35" i="6"/>
  <c r="J34" i="6"/>
  <c r="M34" i="6"/>
  <c r="G34" i="6"/>
  <c r="M33" i="6"/>
  <c r="J33" i="6"/>
  <c r="G33" i="6"/>
  <c r="O33" i="6" l="1"/>
  <c r="Q33" i="6" s="1"/>
  <c r="J31" i="6"/>
  <c r="M31" i="6"/>
  <c r="G31" i="6"/>
  <c r="J30" i="6"/>
  <c r="M30" i="6"/>
  <c r="G30" i="6"/>
  <c r="N33" i="6" l="1"/>
  <c r="P33" i="6" s="1"/>
  <c r="M41" i="6" l="1"/>
  <c r="J41" i="6"/>
  <c r="G41" i="6"/>
  <c r="M40" i="6"/>
  <c r="J40" i="6"/>
  <c r="G40" i="6"/>
  <c r="M39" i="6"/>
  <c r="J39" i="6"/>
  <c r="G39" i="6"/>
  <c r="M38" i="6"/>
  <c r="J38" i="6"/>
  <c r="G38" i="6"/>
  <c r="M37" i="6"/>
  <c r="J37" i="6"/>
  <c r="G37" i="6"/>
  <c r="M36" i="6"/>
  <c r="J36" i="6"/>
  <c r="G36" i="6"/>
  <c r="M28" i="6"/>
  <c r="J28" i="6"/>
  <c r="G28" i="6"/>
  <c r="M27" i="6"/>
  <c r="J27" i="6"/>
  <c r="G27" i="6"/>
  <c r="M25" i="6"/>
  <c r="J25" i="6"/>
  <c r="G25" i="6"/>
  <c r="M24" i="6"/>
  <c r="J24" i="6"/>
  <c r="G24" i="6"/>
  <c r="O36" i="6" l="1"/>
  <c r="Q36" i="6" s="1"/>
  <c r="N24" i="6"/>
  <c r="O39" i="6"/>
  <c r="Q39" i="6" s="1"/>
  <c r="N36" i="6"/>
  <c r="P36" i="6" s="1"/>
  <c r="N39" i="6"/>
  <c r="P39" i="6" s="1"/>
  <c r="O24" i="6"/>
  <c r="Q24" i="6" s="1"/>
  <c r="O27" i="6"/>
  <c r="Q27" i="6" s="1"/>
  <c r="J14" i="6" l="1"/>
  <c r="J13" i="6"/>
  <c r="J12" i="6"/>
  <c r="J11" i="6"/>
  <c r="J16" i="6"/>
  <c r="G16" i="6"/>
  <c r="J10" i="6"/>
  <c r="G12" i="6"/>
  <c r="G11" i="6"/>
  <c r="L11" i="6" l="1"/>
  <c r="K11" i="6"/>
  <c r="J15" i="6"/>
  <c r="G15" i="6"/>
  <c r="G14" i="6"/>
  <c r="G13" i="6"/>
  <c r="G10" i="6"/>
  <c r="J9" i="6"/>
  <c r="G9" i="6"/>
  <c r="M32" i="6"/>
  <c r="O30" i="6" s="1"/>
  <c r="Q30" i="6" s="1"/>
  <c r="J32" i="6"/>
  <c r="G32" i="6"/>
  <c r="M29" i="6"/>
  <c r="J29" i="6"/>
  <c r="G29" i="6"/>
  <c r="M26" i="6"/>
  <c r="J26" i="6"/>
  <c r="G26" i="6"/>
  <c r="P24" i="6" s="1"/>
  <c r="L440" i="3"/>
  <c r="N27" i="6" l="1"/>
  <c r="P27" i="6" s="1"/>
  <c r="N30" i="6"/>
  <c r="P30" i="6" s="1"/>
  <c r="L13" i="6"/>
  <c r="K13" i="6"/>
  <c r="L15" i="6"/>
  <c r="K15" i="6"/>
  <c r="K9" i="6"/>
  <c r="L9" i="6"/>
  <c r="P231" i="3"/>
  <c r="G231" i="3"/>
  <c r="P230" i="3"/>
  <c r="G230" i="3"/>
  <c r="P229" i="3"/>
  <c r="G229" i="3"/>
  <c r="P226" i="3"/>
  <c r="G226" i="3"/>
  <c r="P225" i="3"/>
  <c r="G225" i="3"/>
  <c r="P224" i="3"/>
  <c r="G224" i="3"/>
  <c r="G314" i="3"/>
  <c r="G315" i="3"/>
  <c r="G316" i="3"/>
  <c r="G320" i="3"/>
  <c r="G321" i="3"/>
  <c r="G322" i="3"/>
  <c r="AH322" i="3"/>
  <c r="Y322" i="3"/>
  <c r="AH321" i="3"/>
  <c r="Y321" i="3"/>
  <c r="AH320" i="3"/>
  <c r="Y320" i="3"/>
  <c r="AH316" i="3"/>
  <c r="Y316" i="3"/>
  <c r="AH315" i="3"/>
  <c r="Y315" i="3"/>
  <c r="AH314" i="3"/>
  <c r="Y314" i="3"/>
  <c r="P322" i="3"/>
  <c r="P321" i="3"/>
  <c r="P320" i="3"/>
  <c r="P316" i="3"/>
  <c r="P315" i="3"/>
  <c r="P314" i="3"/>
  <c r="P355" i="3"/>
  <c r="P354" i="3"/>
  <c r="P350" i="3"/>
  <c r="P349" i="3"/>
  <c r="P345" i="3"/>
  <c r="P344" i="3"/>
  <c r="P340" i="3"/>
  <c r="P339" i="3"/>
  <c r="P356" i="3"/>
  <c r="G356" i="3"/>
  <c r="G355" i="3"/>
  <c r="G354" i="3"/>
  <c r="P351" i="3"/>
  <c r="G351" i="3"/>
  <c r="G350" i="3"/>
  <c r="G349" i="3"/>
  <c r="P346" i="3"/>
  <c r="P341" i="3"/>
  <c r="G346" i="3"/>
  <c r="G345" i="3"/>
  <c r="G344" i="3"/>
  <c r="G341" i="3"/>
  <c r="G340" i="3"/>
  <c r="G339" i="3"/>
  <c r="AI328" i="3"/>
  <c r="AI333" i="3"/>
  <c r="AI332" i="3"/>
  <c r="AI327" i="3"/>
  <c r="P333" i="3"/>
  <c r="P332" i="3"/>
  <c r="P328" i="3"/>
  <c r="P327" i="3"/>
  <c r="AI334" i="3"/>
  <c r="AI329" i="3"/>
  <c r="Y334" i="3"/>
  <c r="Y333" i="3"/>
  <c r="Y332" i="3"/>
  <c r="Y329" i="3"/>
  <c r="Y328" i="3"/>
  <c r="Y327" i="3"/>
  <c r="P334" i="3"/>
  <c r="G334" i="3"/>
  <c r="G333" i="3"/>
  <c r="G332" i="3"/>
  <c r="P329" i="3"/>
  <c r="G329" i="3"/>
  <c r="G328" i="3"/>
  <c r="G327" i="3"/>
  <c r="P273" i="3"/>
  <c r="P272" i="3"/>
  <c r="P268" i="3"/>
  <c r="G261" i="3"/>
  <c r="G260" i="3"/>
  <c r="G256" i="3"/>
  <c r="G255" i="3"/>
  <c r="P306" i="3"/>
  <c r="P302" i="3"/>
  <c r="P301" i="3"/>
  <c r="AA327" i="3" l="1"/>
  <c r="AA332" i="3"/>
  <c r="R229" i="3"/>
  <c r="Q229" i="3"/>
  <c r="I332" i="3"/>
  <c r="R339" i="3"/>
  <c r="Z320" i="3"/>
  <c r="AJ332" i="3"/>
  <c r="AK327" i="3"/>
  <c r="R224" i="3"/>
  <c r="AJ327" i="3"/>
  <c r="AK332" i="3"/>
  <c r="H314" i="3"/>
  <c r="H339" i="3"/>
  <c r="R344" i="3"/>
  <c r="I229" i="3"/>
  <c r="H229" i="3"/>
  <c r="I224" i="3"/>
  <c r="Q224" i="3"/>
  <c r="H224" i="3"/>
  <c r="AA314" i="3"/>
  <c r="AJ320" i="3"/>
  <c r="AA320" i="3"/>
  <c r="I320" i="3"/>
  <c r="H320" i="3"/>
  <c r="I314" i="3"/>
  <c r="AJ314" i="3"/>
  <c r="Q327" i="3"/>
  <c r="R320" i="3"/>
  <c r="AI320" i="3"/>
  <c r="AI314" i="3"/>
  <c r="Z314" i="3"/>
  <c r="Q320" i="3"/>
  <c r="R314" i="3"/>
  <c r="Q314" i="3"/>
  <c r="Q354" i="3"/>
  <c r="R354" i="3"/>
  <c r="R349" i="3"/>
  <c r="Q349" i="3"/>
  <c r="H354" i="3"/>
  <c r="H349" i="3"/>
  <c r="I344" i="3"/>
  <c r="Q344" i="3"/>
  <c r="Q339" i="3"/>
  <c r="I349" i="3"/>
  <c r="I354" i="3"/>
  <c r="I339" i="3"/>
  <c r="H344" i="3"/>
  <c r="R327" i="3"/>
  <c r="R332" i="3"/>
  <c r="Z327" i="3"/>
  <c r="Z332" i="3"/>
  <c r="H332" i="3"/>
  <c r="I327" i="3"/>
  <c r="H327" i="3"/>
  <c r="Q332" i="3"/>
  <c r="P274" i="3" l="1"/>
  <c r="Q272" i="3" s="1"/>
  <c r="G274" i="3"/>
  <c r="P262" i="3"/>
  <c r="Q260" i="3" s="1"/>
  <c r="G262" i="3"/>
  <c r="I260" i="3" s="1"/>
  <c r="G273" i="3"/>
  <c r="G272" i="3"/>
  <c r="P269" i="3"/>
  <c r="Q267" i="3" s="1"/>
  <c r="G269" i="3"/>
  <c r="P257" i="3"/>
  <c r="Q255" i="3" s="1"/>
  <c r="G257" i="3"/>
  <c r="I255" i="3" s="1"/>
  <c r="G268" i="3"/>
  <c r="G267" i="3"/>
  <c r="P389" i="3"/>
  <c r="G389" i="3"/>
  <c r="P388" i="3"/>
  <c r="G388" i="3"/>
  <c r="P387" i="3"/>
  <c r="G387" i="3"/>
  <c r="P384" i="3"/>
  <c r="G384" i="3"/>
  <c r="P383" i="3"/>
  <c r="G383" i="3"/>
  <c r="P382" i="3"/>
  <c r="G382" i="3"/>
  <c r="P379" i="3"/>
  <c r="G379" i="3"/>
  <c r="P378" i="3"/>
  <c r="G378" i="3"/>
  <c r="P377" i="3"/>
  <c r="G377" i="3"/>
  <c r="P374" i="3"/>
  <c r="G374" i="3"/>
  <c r="P308" i="3"/>
  <c r="R306" i="3" s="1"/>
  <c r="G308" i="3"/>
  <c r="G307" i="3"/>
  <c r="P303" i="3"/>
  <c r="R301" i="3" s="1"/>
  <c r="G303" i="3"/>
  <c r="G302" i="3"/>
  <c r="P298" i="3"/>
  <c r="Q296" i="3" s="1"/>
  <c r="G298" i="3"/>
  <c r="G297" i="3"/>
  <c r="P293" i="3"/>
  <c r="G293" i="3"/>
  <c r="Y219" i="3"/>
  <c r="Y218" i="3"/>
  <c r="Y217" i="3"/>
  <c r="Y214" i="3"/>
  <c r="Y213" i="3"/>
  <c r="Y212" i="3"/>
  <c r="P219" i="3"/>
  <c r="P218" i="3"/>
  <c r="P217" i="3"/>
  <c r="P214" i="3"/>
  <c r="P213" i="3"/>
  <c r="P212" i="3"/>
  <c r="G219" i="3"/>
  <c r="G218" i="3"/>
  <c r="G217" i="3"/>
  <c r="G214" i="3"/>
  <c r="G213" i="3"/>
  <c r="G212" i="3"/>
  <c r="Y207" i="3"/>
  <c r="Y206" i="3"/>
  <c r="Y205" i="3"/>
  <c r="Y202" i="3"/>
  <c r="Y201" i="3"/>
  <c r="Y200" i="3"/>
  <c r="P207" i="3"/>
  <c r="P206" i="3"/>
  <c r="P205" i="3"/>
  <c r="P202" i="3"/>
  <c r="P201" i="3"/>
  <c r="P200" i="3"/>
  <c r="G207" i="3"/>
  <c r="G206" i="3"/>
  <c r="G205" i="3"/>
  <c r="G202" i="3"/>
  <c r="G201" i="3"/>
  <c r="G200" i="3"/>
  <c r="Z130" i="3"/>
  <c r="Z129" i="3"/>
  <c r="Z128" i="3"/>
  <c r="Z125" i="3"/>
  <c r="Z124" i="3"/>
  <c r="Z123" i="3"/>
  <c r="Z120" i="3"/>
  <c r="Z119" i="3"/>
  <c r="Z118" i="3"/>
  <c r="R260" i="3" l="1"/>
  <c r="H372" i="3"/>
  <c r="I372" i="3"/>
  <c r="I291" i="3"/>
  <c r="H291" i="3"/>
  <c r="Q372" i="3"/>
  <c r="R372" i="3"/>
  <c r="Q291" i="3"/>
  <c r="R291" i="3"/>
  <c r="H296" i="3"/>
  <c r="R267" i="3"/>
  <c r="R272" i="3"/>
  <c r="R296" i="3"/>
  <c r="H272" i="3"/>
  <c r="I301" i="3"/>
  <c r="I200" i="3"/>
  <c r="Q306" i="3"/>
  <c r="H306" i="3"/>
  <c r="Q377" i="3"/>
  <c r="AA212" i="3"/>
  <c r="R377" i="3"/>
  <c r="R387" i="3"/>
  <c r="I217" i="3"/>
  <c r="I382" i="3"/>
  <c r="Q387" i="3"/>
  <c r="H377" i="3"/>
  <c r="H387" i="3"/>
  <c r="AA118" i="3"/>
  <c r="AA128" i="3"/>
  <c r="I205" i="3"/>
  <c r="I212" i="3"/>
  <c r="AA217" i="3"/>
  <c r="I306" i="3"/>
  <c r="R255" i="3"/>
  <c r="AB123" i="3"/>
  <c r="AA205" i="3"/>
  <c r="R217" i="3"/>
  <c r="R382" i="3"/>
  <c r="Z200" i="3"/>
  <c r="R205" i="3"/>
  <c r="AA200" i="3"/>
  <c r="R212" i="3"/>
  <c r="Z212" i="3"/>
  <c r="I387" i="3"/>
  <c r="H267" i="3"/>
  <c r="I272" i="3"/>
  <c r="I267" i="3"/>
  <c r="H255" i="3"/>
  <c r="H260" i="3"/>
  <c r="I377" i="3"/>
  <c r="Q382" i="3"/>
  <c r="H382" i="3"/>
  <c r="Q301" i="3"/>
  <c r="H301" i="3"/>
  <c r="I296" i="3"/>
  <c r="Z217" i="3"/>
  <c r="Q212" i="3"/>
  <c r="Q217" i="3"/>
  <c r="H217" i="3"/>
  <c r="H212" i="3"/>
  <c r="Z205" i="3"/>
  <c r="Q205" i="3"/>
  <c r="R200" i="3"/>
  <c r="Q200" i="3"/>
  <c r="H205" i="3"/>
  <c r="H200" i="3"/>
  <c r="AB128" i="3"/>
  <c r="AA123" i="3"/>
  <c r="AB118" i="3"/>
  <c r="Q74" i="3" l="1"/>
  <c r="Q73" i="3"/>
  <c r="Q72" i="3"/>
  <c r="Q69" i="3"/>
  <c r="Q68" i="3"/>
  <c r="Q67" i="3"/>
  <c r="Q64" i="3"/>
  <c r="Q63" i="3"/>
  <c r="Q62" i="3"/>
  <c r="S67" i="3" l="1"/>
  <c r="S62" i="3"/>
  <c r="S72" i="3"/>
  <c r="R72" i="3"/>
  <c r="R62" i="3"/>
  <c r="R67" i="3"/>
  <c r="Q135" i="3"/>
  <c r="G135" i="3"/>
  <c r="Q134" i="3"/>
  <c r="G134" i="3"/>
  <c r="Q133" i="3"/>
  <c r="G133" i="3"/>
  <c r="Q130" i="3"/>
  <c r="G130" i="3"/>
  <c r="Q129" i="3"/>
  <c r="G129" i="3"/>
  <c r="Q128" i="3"/>
  <c r="G128" i="3"/>
  <c r="Q125" i="3"/>
  <c r="G125" i="3"/>
  <c r="Q124" i="3"/>
  <c r="G124" i="3"/>
  <c r="Q123" i="3"/>
  <c r="G123" i="3"/>
  <c r="Q120" i="3"/>
  <c r="G120" i="3"/>
  <c r="Q119" i="3"/>
  <c r="G119" i="3"/>
  <c r="Q118" i="3"/>
  <c r="G118" i="3"/>
  <c r="Y112" i="3"/>
  <c r="P112" i="3"/>
  <c r="G112" i="3"/>
  <c r="Y111" i="3"/>
  <c r="P111" i="3"/>
  <c r="G111" i="3"/>
  <c r="Y110" i="3"/>
  <c r="P110" i="3"/>
  <c r="G110" i="3"/>
  <c r="Y107" i="3"/>
  <c r="P107" i="3"/>
  <c r="G107" i="3"/>
  <c r="Y106" i="3"/>
  <c r="P106" i="3"/>
  <c r="G106" i="3"/>
  <c r="Y105" i="3"/>
  <c r="P105" i="3"/>
  <c r="G105" i="3"/>
  <c r="Y102" i="3"/>
  <c r="P102" i="3"/>
  <c r="G102" i="3"/>
  <c r="Y101" i="3"/>
  <c r="P101" i="3"/>
  <c r="G101" i="3"/>
  <c r="Y100" i="3"/>
  <c r="P100" i="3"/>
  <c r="G100" i="3"/>
  <c r="Y97" i="3"/>
  <c r="Y96" i="3"/>
  <c r="Y95" i="3"/>
  <c r="P97" i="3"/>
  <c r="P96" i="3"/>
  <c r="P95" i="3"/>
  <c r="G97" i="3"/>
  <c r="G96" i="3"/>
  <c r="G95" i="3"/>
  <c r="U35" i="3"/>
  <c r="U34" i="3"/>
  <c r="U33" i="3"/>
  <c r="U24" i="3"/>
  <c r="U23" i="3"/>
  <c r="U22" i="3"/>
  <c r="G89" i="3"/>
  <c r="G88" i="3"/>
  <c r="G87" i="3"/>
  <c r="G84" i="3"/>
  <c r="G83" i="3"/>
  <c r="G82" i="3"/>
  <c r="G79" i="3"/>
  <c r="G78" i="3"/>
  <c r="G77" i="3"/>
  <c r="G74" i="3"/>
  <c r="G73" i="3"/>
  <c r="G72" i="3"/>
  <c r="G69" i="3"/>
  <c r="G68" i="3"/>
  <c r="G67" i="3"/>
  <c r="R123" i="3" l="1"/>
  <c r="Q110" i="3"/>
  <c r="U27" i="3"/>
  <c r="U38" i="3"/>
  <c r="I82" i="3"/>
  <c r="I133" i="3"/>
  <c r="U26" i="3"/>
  <c r="S118" i="3"/>
  <c r="I77" i="3"/>
  <c r="I95" i="3"/>
  <c r="AA110" i="3"/>
  <c r="AA95" i="3"/>
  <c r="Q100" i="3"/>
  <c r="I105" i="3"/>
  <c r="I118" i="3"/>
  <c r="I128" i="3"/>
  <c r="I72" i="3"/>
  <c r="H82" i="3"/>
  <c r="I67" i="3"/>
  <c r="R95" i="3"/>
  <c r="R105" i="3"/>
  <c r="H110" i="3"/>
  <c r="S133" i="3"/>
  <c r="S128" i="3"/>
  <c r="R133" i="3"/>
  <c r="H133" i="3"/>
  <c r="S123" i="3"/>
  <c r="I123" i="3"/>
  <c r="H123" i="3"/>
  <c r="R118" i="3"/>
  <c r="R128" i="3"/>
  <c r="H118" i="3"/>
  <c r="H128" i="3"/>
  <c r="Z105" i="3"/>
  <c r="AA105" i="3"/>
  <c r="I110" i="3"/>
  <c r="R110" i="3"/>
  <c r="Q105" i="3"/>
  <c r="H105" i="3"/>
  <c r="Z110" i="3"/>
  <c r="AA100" i="3"/>
  <c r="R100" i="3"/>
  <c r="I100" i="3"/>
  <c r="H100" i="3"/>
  <c r="H95" i="3"/>
  <c r="Z100" i="3"/>
  <c r="Z95" i="3"/>
  <c r="Q95" i="3"/>
  <c r="U37" i="3"/>
  <c r="H67" i="3"/>
  <c r="I87" i="3"/>
  <c r="H87" i="3"/>
  <c r="H77" i="3"/>
  <c r="H72" i="3"/>
  <c r="G64" i="3" l="1"/>
  <c r="G63" i="3"/>
  <c r="G62" i="3"/>
  <c r="G56" i="3"/>
  <c r="G55" i="3"/>
  <c r="I62" i="3" l="1"/>
  <c r="H62" i="3"/>
  <c r="P56" i="3"/>
  <c r="G43" i="5" l="1"/>
  <c r="G42" i="5"/>
  <c r="G41" i="5"/>
  <c r="G45" i="5" l="1"/>
  <c r="F45" i="5"/>
  <c r="G54" i="3"/>
  <c r="G51" i="3"/>
  <c r="G50" i="3"/>
  <c r="G49" i="3"/>
  <c r="G43" i="3"/>
  <c r="G42" i="3"/>
  <c r="G41" i="3"/>
  <c r="G40" i="3"/>
  <c r="N35" i="3"/>
  <c r="N34" i="3"/>
  <c r="N33" i="3"/>
  <c r="N32" i="3"/>
  <c r="G36" i="3"/>
  <c r="G35" i="3"/>
  <c r="G34" i="3"/>
  <c r="P55" i="3"/>
  <c r="G33" i="3"/>
  <c r="P54" i="3"/>
  <c r="P51" i="3"/>
  <c r="P50" i="3"/>
  <c r="P49" i="3"/>
  <c r="N15" i="3"/>
  <c r="G15" i="3"/>
  <c r="G7" i="3"/>
  <c r="N14" i="3"/>
  <c r="G14" i="3"/>
  <c r="G6" i="3"/>
  <c r="N13" i="3"/>
  <c r="G13" i="3"/>
  <c r="G5" i="3"/>
  <c r="N12" i="3"/>
  <c r="G12" i="3"/>
  <c r="G4" i="3"/>
  <c r="N25" i="3"/>
  <c r="N43" i="3"/>
  <c r="G25" i="3"/>
  <c r="N24" i="3"/>
  <c r="N42" i="3"/>
  <c r="G24" i="3"/>
  <c r="N23" i="3"/>
  <c r="N41" i="3"/>
  <c r="G23" i="3"/>
  <c r="N22" i="3"/>
  <c r="N40" i="3"/>
  <c r="G22" i="3"/>
  <c r="G36" i="5"/>
  <c r="G35" i="5"/>
  <c r="G34" i="5"/>
  <c r="G29" i="5"/>
  <c r="G28" i="5"/>
  <c r="G27" i="5"/>
  <c r="Q47" i="1"/>
  <c r="Q24" i="1"/>
  <c r="N47" i="1"/>
  <c r="N24" i="1"/>
  <c r="K47" i="1"/>
  <c r="K24" i="1"/>
  <c r="H47" i="1"/>
  <c r="H24" i="1"/>
  <c r="Q46" i="1"/>
  <c r="Q23" i="1"/>
  <c r="N46" i="1"/>
  <c r="N23" i="1"/>
  <c r="K46" i="1"/>
  <c r="K23" i="1"/>
  <c r="H46" i="1"/>
  <c r="H23" i="1"/>
  <c r="Q45" i="1"/>
  <c r="Q22" i="1"/>
  <c r="N45" i="1"/>
  <c r="N22" i="1"/>
  <c r="K45" i="1"/>
  <c r="K22" i="1"/>
  <c r="H45" i="1"/>
  <c r="H22" i="1"/>
  <c r="Q44" i="1"/>
  <c r="Q21" i="1"/>
  <c r="N44" i="1"/>
  <c r="N21" i="1"/>
  <c r="K44" i="1"/>
  <c r="K21" i="1"/>
  <c r="H44" i="1"/>
  <c r="H21" i="1"/>
  <c r="Q43" i="1"/>
  <c r="Q20" i="1"/>
  <c r="N43" i="1"/>
  <c r="N20" i="1"/>
  <c r="K43" i="1"/>
  <c r="K20" i="1"/>
  <c r="H43" i="1"/>
  <c r="H20" i="1"/>
  <c r="Q42" i="1"/>
  <c r="Q19" i="1"/>
  <c r="N42" i="1"/>
  <c r="N19" i="1"/>
  <c r="K42" i="1"/>
  <c r="K19" i="1"/>
  <c r="H42" i="1"/>
  <c r="H19" i="1"/>
  <c r="Q41" i="1"/>
  <c r="Q18" i="1"/>
  <c r="N41" i="1"/>
  <c r="N18" i="1"/>
  <c r="K41" i="1"/>
  <c r="K18" i="1"/>
  <c r="H41" i="1"/>
  <c r="H18" i="1"/>
  <c r="Q40" i="1"/>
  <c r="Q17" i="1"/>
  <c r="N40" i="1"/>
  <c r="N17" i="1"/>
  <c r="K40" i="1"/>
  <c r="K17" i="1"/>
  <c r="H40" i="1"/>
  <c r="H17" i="1"/>
  <c r="Q39" i="1"/>
  <c r="Q16" i="1"/>
  <c r="N39" i="1"/>
  <c r="N16" i="1"/>
  <c r="K39" i="1"/>
  <c r="K16" i="1"/>
  <c r="H39" i="1"/>
  <c r="H16" i="1"/>
  <c r="Q38" i="1"/>
  <c r="Q15" i="1"/>
  <c r="N38" i="1"/>
  <c r="N15" i="1"/>
  <c r="K38" i="1"/>
  <c r="K15" i="1"/>
  <c r="H38" i="1"/>
  <c r="H15" i="1"/>
  <c r="Q37" i="1"/>
  <c r="Q14" i="1"/>
  <c r="N37" i="1"/>
  <c r="N14" i="1"/>
  <c r="K37" i="1"/>
  <c r="K14" i="1"/>
  <c r="H37" i="1"/>
  <c r="H14" i="1"/>
  <c r="Q36" i="1"/>
  <c r="Q13" i="1"/>
  <c r="N36" i="1"/>
  <c r="N13" i="1"/>
  <c r="K36" i="1"/>
  <c r="K13" i="1"/>
  <c r="H36" i="1"/>
  <c r="H13" i="1"/>
  <c r="Q35" i="1"/>
  <c r="Q12" i="1"/>
  <c r="N35" i="1"/>
  <c r="N12" i="1"/>
  <c r="K35" i="1"/>
  <c r="K12" i="1"/>
  <c r="H35" i="1"/>
  <c r="H12" i="1"/>
  <c r="Q34" i="1"/>
  <c r="Q11" i="1"/>
  <c r="N34" i="1"/>
  <c r="N11" i="1"/>
  <c r="K34" i="1"/>
  <c r="K11" i="1"/>
  <c r="H34" i="1"/>
  <c r="H11" i="1"/>
  <c r="Q33" i="1"/>
  <c r="Q10" i="1"/>
  <c r="N33" i="1"/>
  <c r="N10" i="1"/>
  <c r="K33" i="1"/>
  <c r="K10" i="1"/>
  <c r="H33" i="1"/>
  <c r="H10" i="1"/>
  <c r="Q32" i="1"/>
  <c r="Q9" i="1"/>
  <c r="N32" i="1"/>
  <c r="N9" i="1"/>
  <c r="K32" i="1"/>
  <c r="K9" i="1"/>
  <c r="H32" i="1"/>
  <c r="H9" i="1"/>
  <c r="Q31" i="1"/>
  <c r="Q8" i="1"/>
  <c r="N31" i="1"/>
  <c r="N8" i="1"/>
  <c r="K31" i="1"/>
  <c r="K8" i="1"/>
  <c r="H31" i="1"/>
  <c r="H8" i="1"/>
  <c r="Q30" i="1"/>
  <c r="Q7" i="1"/>
  <c r="N30" i="1"/>
  <c r="N7" i="1"/>
  <c r="K30" i="1"/>
  <c r="K7" i="1"/>
  <c r="H30" i="1"/>
  <c r="H7" i="1"/>
  <c r="F38" i="5" l="1"/>
  <c r="G38" i="5"/>
  <c r="G31" i="5"/>
  <c r="F31" i="5"/>
  <c r="I49" i="3"/>
  <c r="H49" i="3"/>
  <c r="I54" i="3"/>
  <c r="H54" i="3"/>
  <c r="R54" i="3"/>
  <c r="Q54" i="3"/>
  <c r="Q49" i="3"/>
  <c r="R49" i="3"/>
  <c r="G9" i="3"/>
  <c r="G8" i="3"/>
  <c r="N44" i="3"/>
  <c r="G45" i="3"/>
  <c r="F45" i="3"/>
  <c r="M37" i="3"/>
  <c r="N37" i="3"/>
  <c r="F38" i="3"/>
  <c r="G38" i="3"/>
  <c r="N17" i="3"/>
  <c r="N16" i="3"/>
  <c r="G16" i="3"/>
  <c r="G17" i="3"/>
  <c r="N27" i="3"/>
  <c r="N26" i="3"/>
  <c r="N45" i="3"/>
  <c r="G27" i="3"/>
  <c r="G26" i="3"/>
</calcChain>
</file>

<file path=xl/sharedStrings.xml><?xml version="1.0" encoding="utf-8"?>
<sst xmlns="http://schemas.openxmlformats.org/spreadsheetml/2006/main" count="2548" uniqueCount="621">
  <si>
    <t>133W/15sec</t>
  </si>
  <si>
    <t>MWCNT</t>
  </si>
  <si>
    <t>SWCNT</t>
  </si>
  <si>
    <t>M-CT d&gt;50</t>
  </si>
  <si>
    <t>M-CT d&gt;20-30</t>
  </si>
  <si>
    <t>M-CT d&lt;8</t>
  </si>
  <si>
    <t>power(W)</t>
  </si>
  <si>
    <t>Time(sec)</t>
  </si>
  <si>
    <t>ave</t>
  </si>
  <si>
    <t>std.dev</t>
  </si>
  <si>
    <t>undispersed</t>
  </si>
  <si>
    <t>std</t>
  </si>
  <si>
    <t>soil</t>
  </si>
  <si>
    <t>sand</t>
  </si>
  <si>
    <t>133W/15sec (soil)</t>
  </si>
  <si>
    <t>133W/15sec (sand)</t>
  </si>
  <si>
    <t>S-250</t>
  </si>
  <si>
    <t>S-40</t>
  </si>
  <si>
    <t>Soil</t>
  </si>
  <si>
    <t>Sludge</t>
  </si>
  <si>
    <t>whole grain</t>
  </si>
  <si>
    <t>0.1% CTAB redispersed</t>
  </si>
  <si>
    <t>undispersed  MWCNT</t>
  </si>
  <si>
    <t>0.1% SDBS redispersed</t>
  </si>
  <si>
    <t>medium only</t>
  </si>
  <si>
    <t>Kaolin</t>
  </si>
  <si>
    <t>undispersed MWCNT</t>
  </si>
  <si>
    <t>dispersed by 0.1%SDBS</t>
  </si>
  <si>
    <t>dispersed MWCNT (0.1%CTAB)</t>
  </si>
  <si>
    <t>dispersed MWCNT (0.1%SDBS)</t>
  </si>
  <si>
    <t>dispersed  MWCNT (0.1%CTAB)</t>
  </si>
  <si>
    <t>dispersed (0.1% CTAB)</t>
  </si>
  <si>
    <t>dispersed (0.1% SDBS)</t>
  </si>
  <si>
    <t>redispersed by 0.1%CTAB aqueous solution</t>
  </si>
  <si>
    <t>redispersed by 0.1% SDBS aqueous solution</t>
  </si>
  <si>
    <t>dispersed MWCNT (0.1%CTAB/Acetone solution)</t>
  </si>
  <si>
    <t>dispersed MWCNT (0.1%SDBS/Acetone solution</t>
  </si>
  <si>
    <t>redispersed by 0.1%CTAB/Acetone solution</t>
  </si>
  <si>
    <t>redispersed by 0.1% SDBS/Acetone solution</t>
  </si>
  <si>
    <t>bulk soil</t>
  </si>
  <si>
    <t>soil#2(250um)</t>
  </si>
  <si>
    <t>dispersed MWCNT (0.1%CTAB aqueous souliton)</t>
  </si>
  <si>
    <t>dispersed MWCNT (0.1%SDBS aqueous solution)</t>
  </si>
  <si>
    <t>surface area increase, the temperature rises increases</t>
  </si>
  <si>
    <t>sludge</t>
  </si>
  <si>
    <t>sludge (300)</t>
  </si>
  <si>
    <t>redispersed  MWCNT (0.1% CTAB)</t>
  </si>
  <si>
    <t>redispersed  MWCNT (0.1% SDBS)</t>
  </si>
  <si>
    <t>redispersed  MWCNT (2% CTAB)</t>
  </si>
  <si>
    <t>redispersed  MWCNT (2% SDBS)</t>
  </si>
  <si>
    <t>redispersed  MWCNT (1% CTAB)</t>
  </si>
  <si>
    <t>redispersed  MWCNT (1% SDBS)</t>
  </si>
  <si>
    <t>redispersed MWCNT (0.1% CTAB)</t>
  </si>
  <si>
    <t>dispersed MWCNT (0.1% CTAB)</t>
  </si>
  <si>
    <t>redispersed MWCNT (0.1% SDBS)</t>
  </si>
  <si>
    <t>redispersed MWCNT (2% CTAB)</t>
  </si>
  <si>
    <t>redispersed MWCNT (2% SDBS)</t>
  </si>
  <si>
    <t>redispersed MWCNT (1% CTAB)</t>
  </si>
  <si>
    <t>redispersed MWCNT (1% SDBS)</t>
  </si>
  <si>
    <t>different mass</t>
  </si>
  <si>
    <t>same mass</t>
  </si>
  <si>
    <t>dispersed MWCNT (0.1% SDBS)</t>
  </si>
  <si>
    <t xml:space="preserve">soil </t>
  </si>
  <si>
    <t>dispersed MWCNT by 0.1%CTAB aqueous souliton</t>
  </si>
  <si>
    <t>dispersed MWCNT by 0.1%SDBS aqueous solution</t>
  </si>
  <si>
    <t>redispersed by 0.1%SDBS aqueous solution</t>
  </si>
  <si>
    <t>dispersed MWCNT by 0.1% CTAB aqueous solution</t>
  </si>
  <si>
    <t>dispersed MWCNT by 0.1% SDBS aqueous solution</t>
  </si>
  <si>
    <t>dispersed MWCNT by 0.1%CTAB/Acetone solution</t>
  </si>
  <si>
    <t>dispersed MWCNT by 0.1%SDBS/Acetone solution</t>
  </si>
  <si>
    <t>soil#1(2mm)</t>
  </si>
  <si>
    <t>soil#3(45um)</t>
  </si>
  <si>
    <t>Mixture of kaolin and soil</t>
  </si>
  <si>
    <t>dispersed MWCNT by 0.1% CTAB/acetone solution</t>
  </si>
  <si>
    <t xml:space="preserve"> Mixture of kaolin and soil</t>
  </si>
  <si>
    <t>acetone</t>
  </si>
  <si>
    <t>dispersed MWCNT by 0.1% SDBS/acetone solution</t>
  </si>
  <si>
    <r>
      <t>Mixture of kaolin and soil (500</t>
    </r>
    <r>
      <rPr>
        <sz val="11"/>
        <color theme="1"/>
        <rFont val="Calibri"/>
        <family val="2"/>
      </rPr>
      <t>°C)</t>
    </r>
  </si>
  <si>
    <t>redispersed by 0.1%CTAB/acetone solution</t>
  </si>
  <si>
    <t>redispersed by 0.1%SDBS/acetone solution</t>
  </si>
  <si>
    <r>
      <t>Mixture of kaolin and soil ( 500</t>
    </r>
    <r>
      <rPr>
        <sz val="11"/>
        <color theme="1"/>
        <rFont val="Calibri"/>
        <family val="2"/>
      </rPr>
      <t>°C)</t>
    </r>
  </si>
  <si>
    <t>Outer Diameter (nm)</t>
  </si>
  <si>
    <t>Inner Diameter (nm)</t>
  </si>
  <si>
    <t>Length (µm)</t>
  </si>
  <si>
    <t>Total metal content (mg/Kg)</t>
  </si>
  <si>
    <t>M-SI</t>
  </si>
  <si>
    <t>10 - 20</t>
  </si>
  <si>
    <t>5 - 10</t>
  </si>
  <si>
    <t>10 - 30</t>
  </si>
  <si>
    <t>-</t>
  </si>
  <si>
    <t>M-USR Long</t>
  </si>
  <si>
    <t>M-USR Short</t>
  </si>
  <si>
    <t>50 - 80</t>
  </si>
  <si>
    <t>5 - 15</t>
  </si>
  <si>
    <t>0.5 - 2</t>
  </si>
  <si>
    <t xml:space="preserve">50 - 80 </t>
  </si>
  <si>
    <t>20 - 30</t>
  </si>
  <si>
    <t xml:space="preserve">&lt; 8 </t>
  </si>
  <si>
    <t>2 - 5</t>
  </si>
  <si>
    <t xml:space="preserve">S-URS </t>
  </si>
  <si>
    <t>1 - 2</t>
  </si>
  <si>
    <t>0.8 - 1.6</t>
  </si>
  <si>
    <t>5 - 30</t>
  </si>
  <si>
    <t xml:space="preserve">MWCNT-USR </t>
  </si>
  <si>
    <t>MWCNT-SI</t>
  </si>
  <si>
    <t>MWCNT-CT</t>
  </si>
  <si>
    <t>MWCNT-USR</t>
  </si>
  <si>
    <t>repeat</t>
  </si>
  <si>
    <t>redispersed MWCNT 0.5 mg by 0.1%CTAB in soil</t>
  </si>
  <si>
    <t>dispersed MWCNT 0.5 mg in Soil#2 by 0.1%CTAB</t>
  </si>
  <si>
    <t>dispersed MWCNT 0.5 mg in Soil#2 by 0.1%SDBS</t>
  </si>
  <si>
    <t>REdispersed MWCNT 0.5 mg in Soil#2 by 0.1%CTAB</t>
  </si>
  <si>
    <t>REdispersed MWCNT 0.5 mg in Soil#2 by 0.1%SDBS</t>
  </si>
  <si>
    <t>dispersed MWCNT 0.5 mg by 0.1%CTAB in sludge</t>
  </si>
  <si>
    <t>dispersed MWCNT 0.5 mg by 0.1%SDBS in sludge</t>
  </si>
  <si>
    <t>undispersed MWCNT 0.5 mg in kaolin</t>
  </si>
  <si>
    <t>0.1g mixture of soil and kaolin</t>
  </si>
  <si>
    <t>aquesou</t>
  </si>
  <si>
    <t>mixture using acetone based surfactant solution</t>
  </si>
  <si>
    <t>mixture using acetone based surfactant solution (500C)</t>
  </si>
  <si>
    <t>aqueous</t>
  </si>
  <si>
    <t>Mass of sample (g)</t>
  </si>
  <si>
    <t>A</t>
  </si>
  <si>
    <t>B</t>
  </si>
  <si>
    <t>C</t>
  </si>
  <si>
    <t>avg</t>
  </si>
  <si>
    <t>∆T</t>
  </si>
  <si>
    <t>Mass of CNT(mg)</t>
  </si>
  <si>
    <t>dispersed MWCNT</t>
  </si>
  <si>
    <t>Sand</t>
  </si>
  <si>
    <t>Reading (mg)</t>
  </si>
  <si>
    <t>E</t>
  </si>
  <si>
    <t>F</t>
  </si>
  <si>
    <t>D</t>
  </si>
  <si>
    <t>Measurement1</t>
  </si>
  <si>
    <t>Measurement2</t>
  </si>
  <si>
    <t>Measurement3</t>
  </si>
  <si>
    <t>%</t>
  </si>
  <si>
    <t>Low</t>
  </si>
  <si>
    <t>High</t>
  </si>
  <si>
    <t>t=1.86</t>
  </si>
  <si>
    <t>Sample Mass(g)</t>
  </si>
  <si>
    <t>MWCNT stock solution: 0.3mg/ml</t>
  </si>
  <si>
    <t>SWCNT stock solution" 0.3mg/ml</t>
  </si>
  <si>
    <t>unknown samples G-K</t>
  </si>
  <si>
    <t>G1</t>
  </si>
  <si>
    <t>G2</t>
  </si>
  <si>
    <t>G3</t>
  </si>
  <si>
    <t>Measurement 1</t>
  </si>
  <si>
    <t>Measurement 2</t>
  </si>
  <si>
    <t>Measurement 3</t>
  </si>
  <si>
    <t>Reading std</t>
  </si>
  <si>
    <t>10000ppm</t>
  </si>
  <si>
    <t>H1</t>
  </si>
  <si>
    <t>H2</t>
  </si>
  <si>
    <t>H3</t>
  </si>
  <si>
    <t>I1</t>
  </si>
  <si>
    <t>I2</t>
  </si>
  <si>
    <t>I3</t>
  </si>
  <si>
    <t>J1</t>
  </si>
  <si>
    <t>J2</t>
  </si>
  <si>
    <t>J3</t>
  </si>
  <si>
    <t>K1</t>
  </si>
  <si>
    <t>K2</t>
  </si>
  <si>
    <t>Calibration curves of MWCNT in soil (using 0.1% CTAB acetone based surfactant solution)</t>
  </si>
  <si>
    <t>MWCNT Mass(mg)</t>
  </si>
  <si>
    <t>A2</t>
  </si>
  <si>
    <t>A3</t>
  </si>
  <si>
    <t>Sample A1</t>
  </si>
  <si>
    <t>B2</t>
  </si>
  <si>
    <t>B3</t>
  </si>
  <si>
    <t>Sample B1</t>
  </si>
  <si>
    <t>C2</t>
  </si>
  <si>
    <t>C3</t>
  </si>
  <si>
    <t>Sample C1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</si>
  <si>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</si>
  <si>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</si>
  <si>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</si>
  <si>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</si>
  <si>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</si>
  <si>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</si>
  <si>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</si>
  <si>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</si>
  <si>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</si>
  <si>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</t>
  </si>
  <si>
    <t>H</t>
  </si>
  <si>
    <t>I</t>
  </si>
  <si>
    <t>J</t>
  </si>
  <si>
    <t>K</t>
  </si>
  <si>
    <t>Reading from the calibration curve</t>
  </si>
  <si>
    <t>Difference=100*(reading-acutal)/actual</t>
  </si>
  <si>
    <t>Sample</t>
  </si>
  <si>
    <t>Anaylst: Yang He</t>
    <phoneticPr fontId="12" type="noConversion"/>
  </si>
  <si>
    <t>6/27/2017 Microwave measurements of soil samples with unknown concentration</t>
    <phoneticPr fontId="12" type="noConversion"/>
  </si>
  <si>
    <t>Analyst: Yang He</t>
    <phoneticPr fontId="12" type="noConversion"/>
  </si>
  <si>
    <t>soil samples were spiked with unknown amount of MWCNTs. Sample prepared by Dr. Phillip Potter at main buildng lab 429 (7-7-2017)</t>
    <phoneticPr fontId="12" type="noConversion"/>
  </si>
  <si>
    <t>after ashing at 500 C for 2 hours, 2 ml of acetone based CTAB surfactant (0.1wt%) were added to each sample to re-disperse MWCNT embedded in soil samples (sonicated for 3 hours)</t>
    <phoneticPr fontId="12" type="noConversion"/>
  </si>
  <si>
    <t>for  unknown samples A2,A3,B2,B3,C2,C3,D1-3, E1-3,F1-3 (prepared on 6-29-2017)</t>
    <phoneticPr fontId="12" type="noConversion"/>
  </si>
  <si>
    <t xml:space="preserve">Unknown samples: prepared by Dr. Phillip Potter (ext2683, labnotebook chl347) . </t>
    <phoneticPr fontId="12" type="noConversion"/>
  </si>
  <si>
    <t>for unknown sample A1, B1, and C1 (prepared on 6-22-2017)</t>
    <phoneticPr fontId="12" type="noConversion"/>
  </si>
  <si>
    <t>6/30/2017 and 7-1-2017</t>
    <phoneticPr fontId="12" type="noConversion"/>
  </si>
  <si>
    <t>Power (W)</t>
    <phoneticPr fontId="12" type="noConversion"/>
  </si>
  <si>
    <t>microwave energy</t>
    <phoneticPr fontId="12" type="noConversion"/>
  </si>
  <si>
    <t>Time (sec)</t>
    <phoneticPr fontId="12" type="noConversion"/>
  </si>
  <si>
    <t>microwave exposure time</t>
    <phoneticPr fontId="12" type="noConversion"/>
  </si>
  <si>
    <t>initial temperature of sample before microwave irradiation</t>
    <phoneticPr fontId="12" type="noConversion"/>
  </si>
  <si>
    <t>final temperature of sample after micrwaove irradiation</t>
    <phoneticPr fontId="12" type="noConversion"/>
  </si>
  <si>
    <t>temperature change of sample before and after microwave irradiation</t>
    <phoneticPr fontId="12" type="noConversion"/>
  </si>
  <si>
    <t xml:space="preserve">WA 16 </t>
    <phoneticPr fontId="12" type="noConversion"/>
  </si>
  <si>
    <t>QAPP: L19953-QP-1</t>
    <phoneticPr fontId="12" type="noConversion"/>
  </si>
  <si>
    <t>Title: Quantitative detection of carbon nanotubes in environmental samples by microwave induced heating</t>
    <phoneticPr fontId="12" type="noConversion"/>
  </si>
  <si>
    <t>Analyst:</t>
    <phoneticPr fontId="12" type="noConversion"/>
  </si>
  <si>
    <t>Yang He</t>
    <phoneticPr fontId="12" type="noConversion"/>
  </si>
  <si>
    <t>Abbreviations</t>
    <phoneticPr fontId="12" type="noConversion"/>
  </si>
  <si>
    <t>CNT: Carbon nanotubes</t>
    <phoneticPr fontId="12" type="noConversion"/>
  </si>
  <si>
    <t>MWCNT:Multi walled CNT</t>
    <phoneticPr fontId="12" type="noConversion"/>
  </si>
  <si>
    <t>SWCMT:Single walled CNT</t>
    <phoneticPr fontId="12" type="noConversion"/>
  </si>
  <si>
    <t>Microwavec response of the mixutre of MWCNT and SWCNT in soil samples</t>
    <phoneticPr fontId="12" type="noConversion"/>
  </si>
  <si>
    <t>(MWCNT Mass (mg))</t>
    <phoneticPr fontId="12" type="noConversion"/>
  </si>
  <si>
    <t>(SWCNT Mass (mg))</t>
    <phoneticPr fontId="12" type="noConversion"/>
  </si>
  <si>
    <t>100W/20sec</t>
    <phoneticPr fontId="12" type="noConversion"/>
  </si>
  <si>
    <t>149W/14sec</t>
    <phoneticPr fontId="12" type="noConversion"/>
  </si>
  <si>
    <t>80W/25sec</t>
    <phoneticPr fontId="12" type="noConversion"/>
  </si>
  <si>
    <t>Sample Mass(g)</t>
    <phoneticPr fontId="12" type="noConversion"/>
  </si>
  <si>
    <t>MWCNT (ml)</t>
    <phoneticPr fontId="12" type="noConversion"/>
  </si>
  <si>
    <t>SWCNT (ml)</t>
    <phoneticPr fontId="12" type="noConversion"/>
  </si>
  <si>
    <t>Sample Mass(g)</t>
    <phoneticPr fontId="12" type="noConversion"/>
  </si>
  <si>
    <t>sample mass (g)</t>
    <phoneticPr fontId="12" type="noConversion"/>
  </si>
  <si>
    <t>certain volumes of MWCNT and SWCNT were added to 0.1g soil samples</t>
    <phoneticPr fontId="12" type="noConversion"/>
  </si>
  <si>
    <t>MWCNT-URS-1</t>
    <phoneticPr fontId="12" type="noConversion"/>
  </si>
  <si>
    <t>MWCNT-URS-2</t>
    <phoneticPr fontId="12" type="noConversion"/>
  </si>
  <si>
    <t>1-26-2017 MWCNT weighing by using a microbalance at main building lab 404</t>
    <phoneticPr fontId="12" type="noConversion"/>
  </si>
  <si>
    <t>USR</t>
    <phoneticPr fontId="12" type="noConversion"/>
  </si>
  <si>
    <t>CT</t>
    <phoneticPr fontId="12" type="noConversion"/>
  </si>
  <si>
    <t>SI</t>
    <phoneticPr fontId="12" type="noConversion"/>
  </si>
  <si>
    <t>Sun Innovation Inc.</t>
    <phoneticPr fontId="12" type="noConversion"/>
  </si>
  <si>
    <t>Cheaptubes Inc</t>
    <phoneticPr fontId="12" type="noConversion"/>
  </si>
  <si>
    <t>US Research Nanomaterials</t>
    <phoneticPr fontId="12" type="noConversion"/>
  </si>
  <si>
    <t>MWCNT-URS-3</t>
  </si>
  <si>
    <t>MWCNT-URS-4</t>
  </si>
  <si>
    <t>MWCNT-URS-5</t>
  </si>
  <si>
    <t>MWCNT-URS-6</t>
  </si>
  <si>
    <t>MWCNT-URS-7</t>
  </si>
  <si>
    <t>MWCNT-URS-8</t>
  </si>
  <si>
    <t>MWCNT-URS-9</t>
  </si>
  <si>
    <t>MWCNT-URS-10</t>
  </si>
  <si>
    <t>Sample ID</t>
    <phoneticPr fontId="12" type="noConversion"/>
  </si>
  <si>
    <t>MWCNT mass (mg)</t>
    <phoneticPr fontId="12" type="noConversion"/>
  </si>
  <si>
    <t>MWCNT from USR</t>
    <phoneticPr fontId="12" type="noConversion"/>
  </si>
  <si>
    <t>MWCNT-URS-A</t>
    <phoneticPr fontId="12" type="noConversion"/>
  </si>
  <si>
    <t>MWCNT-URS-B</t>
    <phoneticPr fontId="12" type="noConversion"/>
  </si>
  <si>
    <t>MWCNT-URS-C</t>
    <phoneticPr fontId="12" type="noConversion"/>
  </si>
  <si>
    <t>MWCNT-URS-D</t>
    <phoneticPr fontId="12" type="noConversion"/>
  </si>
  <si>
    <t>MWCNT-URS-E</t>
    <phoneticPr fontId="12" type="noConversion"/>
  </si>
  <si>
    <t>MWCNT-URS-F</t>
    <phoneticPr fontId="12" type="noConversion"/>
  </si>
  <si>
    <t>MWCNT-URS-G</t>
    <phoneticPr fontId="12" type="noConversion"/>
  </si>
  <si>
    <t>MWCNT-URS-H</t>
    <phoneticPr fontId="12" type="noConversion"/>
  </si>
  <si>
    <t>MWCNT-URS-I</t>
    <phoneticPr fontId="12" type="noConversion"/>
  </si>
  <si>
    <t>MWCNT-URS-J</t>
    <phoneticPr fontId="12" type="noConversion"/>
  </si>
  <si>
    <t>Balance: Mettler M3, S/N00001746, in lab 404 at main building</t>
    <phoneticPr fontId="12" type="noConversion"/>
  </si>
  <si>
    <t>MWCNT from CT</t>
    <phoneticPr fontId="12" type="noConversion"/>
  </si>
  <si>
    <t>MWCNT-CT-1</t>
    <phoneticPr fontId="12" type="noConversion"/>
  </si>
  <si>
    <t>MWCNT-CT-2</t>
    <phoneticPr fontId="12" type="noConversion"/>
  </si>
  <si>
    <t>MWCNT-CT-3</t>
    <phoneticPr fontId="12" type="noConversion"/>
  </si>
  <si>
    <t>MWCNT-CT-4</t>
    <phoneticPr fontId="12" type="noConversion"/>
  </si>
  <si>
    <t>MWCNT-CT-5</t>
    <phoneticPr fontId="12" type="noConversion"/>
  </si>
  <si>
    <t>MWCNT-CT-6</t>
  </si>
  <si>
    <t>MWCNT-CT-7</t>
  </si>
  <si>
    <t>MWCNT-CT-8</t>
  </si>
  <si>
    <t>MWCNT-CT-9</t>
  </si>
  <si>
    <t>MWCNT-CT-10</t>
  </si>
  <si>
    <t>MWCNT-CT-A</t>
    <phoneticPr fontId="12" type="noConversion"/>
  </si>
  <si>
    <t>MWCNT-CT-B</t>
    <phoneticPr fontId="12" type="noConversion"/>
  </si>
  <si>
    <t>MWCNT-CT-C</t>
    <phoneticPr fontId="12" type="noConversion"/>
  </si>
  <si>
    <t>MWCNT-CT-D</t>
    <phoneticPr fontId="12" type="noConversion"/>
  </si>
  <si>
    <t>MWCNT-CT-E</t>
    <phoneticPr fontId="12" type="noConversion"/>
  </si>
  <si>
    <t>MWCNT-CT-F</t>
    <phoneticPr fontId="12" type="noConversion"/>
  </si>
  <si>
    <t>MWCNT-CT-G</t>
    <phoneticPr fontId="12" type="noConversion"/>
  </si>
  <si>
    <t>MWCNT-CT-H</t>
    <phoneticPr fontId="12" type="noConversion"/>
  </si>
  <si>
    <t>MWCNT-CT-I</t>
    <phoneticPr fontId="12" type="noConversion"/>
  </si>
  <si>
    <t>MWCNT-CT-J</t>
  </si>
  <si>
    <t>MWCNT-CT-J</t>
    <phoneticPr fontId="12" type="noConversion"/>
  </si>
  <si>
    <t>MWCNT from SI</t>
    <phoneticPr fontId="12" type="noConversion"/>
  </si>
  <si>
    <t>MWCNT-SI-1</t>
    <phoneticPr fontId="12" type="noConversion"/>
  </si>
  <si>
    <t>MWCNT-SI-2</t>
    <phoneticPr fontId="12" type="noConversion"/>
  </si>
  <si>
    <t>MWCNT-SI-3</t>
    <phoneticPr fontId="12" type="noConversion"/>
  </si>
  <si>
    <t>MWCNT-SI-4</t>
  </si>
  <si>
    <t>MWCNT-SI-5</t>
  </si>
  <si>
    <t>MWCNT-SI-6</t>
  </si>
  <si>
    <t>MWCNT-SI-7</t>
  </si>
  <si>
    <t>MWCNT-SI-8</t>
  </si>
  <si>
    <t>MWCNT-SI-9</t>
  </si>
  <si>
    <t>MWCNT-SI-10</t>
  </si>
  <si>
    <t>MWCNT-SI-A</t>
    <phoneticPr fontId="12" type="noConversion"/>
  </si>
  <si>
    <t>MWCNT-SI-B</t>
    <phoneticPr fontId="12" type="noConversion"/>
  </si>
  <si>
    <t>MWCNT-SI-C</t>
    <phoneticPr fontId="12" type="noConversion"/>
  </si>
  <si>
    <t>MWCNT-SI-D</t>
    <phoneticPr fontId="12" type="noConversion"/>
  </si>
  <si>
    <t>MWCNT-SI-E</t>
    <phoneticPr fontId="12" type="noConversion"/>
  </si>
  <si>
    <t>MWCNT-SI-F</t>
    <phoneticPr fontId="12" type="noConversion"/>
  </si>
  <si>
    <t>MWCNT-SI-G</t>
    <phoneticPr fontId="12" type="noConversion"/>
  </si>
  <si>
    <t>MWCNT-SI-H</t>
    <phoneticPr fontId="12" type="noConversion"/>
  </si>
  <si>
    <t>MWCNT-SI-I</t>
    <phoneticPr fontId="12" type="noConversion"/>
  </si>
  <si>
    <t>MWCNT-SI-J</t>
    <phoneticPr fontId="12" type="noConversion"/>
  </si>
  <si>
    <t>2-1-2017 Microwave response of MWCNT from different companies</t>
    <phoneticPr fontId="12" type="noConversion"/>
  </si>
  <si>
    <t>Analysit:Yang He</t>
    <phoneticPr fontId="12" type="noConversion"/>
  </si>
  <si>
    <t>2-1-2017 Microwave response of undispersed and dispersed MWCNT in 0.1g soil</t>
    <phoneticPr fontId="12" type="noConversion"/>
  </si>
  <si>
    <t>undisersed MWCNT in soil</t>
    <phoneticPr fontId="12" type="noConversion"/>
  </si>
  <si>
    <t>sample mass(g)</t>
    <phoneticPr fontId="12" type="noConversion"/>
  </si>
  <si>
    <t>MWCNT ID</t>
    <phoneticPr fontId="12" type="noConversion"/>
  </si>
  <si>
    <t>undispersed MWCNT: add MWCNT dry powder to environmental matrix directly</t>
    <phoneticPr fontId="12" type="noConversion"/>
  </si>
  <si>
    <t>dispersed MWCNTT: MWCNT powder is dispersed by surfactant solution in a sonicator, then mixed with environmental matrix</t>
    <phoneticPr fontId="12" type="noConversion"/>
  </si>
  <si>
    <t>MWCNT-URS-1+MWCNT-URS-2</t>
    <phoneticPr fontId="12" type="noConversion"/>
  </si>
  <si>
    <t>MWCNT-URS-3+MWCNT-URS-4</t>
    <phoneticPr fontId="12" type="noConversion"/>
  </si>
  <si>
    <t>dispersed MWCNT by 0.1%CTAB in soil</t>
    <phoneticPr fontId="12" type="noConversion"/>
  </si>
  <si>
    <t>dispersed MWCNT by 0.1%SDBS in soil</t>
    <phoneticPr fontId="12" type="noConversion"/>
  </si>
  <si>
    <t>2/17/2017 Microwave response of undispersed and dispersed MWCNT in 0.13g sand</t>
    <phoneticPr fontId="12" type="noConversion"/>
  </si>
  <si>
    <t>Analyst:Yang He</t>
    <phoneticPr fontId="12" type="noConversion"/>
  </si>
  <si>
    <t>MWCNT-URS-5+MWCNT-URS-6</t>
    <phoneticPr fontId="12" type="noConversion"/>
  </si>
  <si>
    <t>MWCNT-URS-7+MWCNT-URS-8</t>
    <phoneticPr fontId="12" type="noConversion"/>
  </si>
  <si>
    <t>MWCNT-URS-9+MWCNT-URS-10</t>
    <phoneticPr fontId="12" type="noConversion"/>
  </si>
  <si>
    <t>dispersed by 0.1%CTAB in sand</t>
    <phoneticPr fontId="12" type="noConversion"/>
  </si>
  <si>
    <t>2/21/2017 Microwave response of re-dispersed MWCNT in 0.13g sand and 0.1g soil</t>
    <phoneticPr fontId="12" type="noConversion"/>
  </si>
  <si>
    <t>redispersed MWCNT  by 0.1%CTAB in soil</t>
    <phoneticPr fontId="12" type="noConversion"/>
  </si>
  <si>
    <t>redispersed MWCNT by 0.1%SDBS in soil</t>
    <phoneticPr fontId="12" type="noConversion"/>
  </si>
  <si>
    <t>re-dispersed MWCNT by 0.1%CTAB in sand</t>
    <phoneticPr fontId="12" type="noConversion"/>
  </si>
  <si>
    <t>re-dispersed MWCNT by 0.1%SDBS in sand</t>
    <phoneticPr fontId="12" type="noConversion"/>
  </si>
  <si>
    <t>MWCNT-CT-1+MWCNT-CT-2</t>
    <phoneticPr fontId="12" type="noConversion"/>
  </si>
  <si>
    <t>MWCNT-CT-3+MWCNT-CT-4</t>
    <phoneticPr fontId="12" type="noConversion"/>
  </si>
  <si>
    <t>MWCNT-CT-5+MWCNT-CT-6</t>
    <phoneticPr fontId="12" type="noConversion"/>
  </si>
  <si>
    <t>MWCNT-CT-7+MWCNT-CT-8</t>
    <phoneticPr fontId="12" type="noConversion"/>
  </si>
  <si>
    <t>MWCNT-CT-9+MWCNT-CT-10</t>
    <phoneticPr fontId="12" type="noConversion"/>
  </si>
  <si>
    <t>MWCNT-SI-1+MWCNT-SI-2</t>
    <phoneticPr fontId="12" type="noConversion"/>
  </si>
  <si>
    <t>MWCNT-SI-3+MWCNT-SI-4</t>
    <phoneticPr fontId="12" type="noConversion"/>
  </si>
  <si>
    <t>MWCNT-SI-5+MWCNT-SI-6</t>
    <phoneticPr fontId="12" type="noConversion"/>
  </si>
  <si>
    <t>MWCNT-SI-7+MWCNT-SI-8MWCNT-SI-8</t>
    <phoneticPr fontId="12" type="noConversion"/>
  </si>
  <si>
    <t>2/22/2017 MWCNT weighing by using a microbalance at main building lab 404</t>
    <phoneticPr fontId="12" type="noConversion"/>
  </si>
  <si>
    <t>MWCNT-1</t>
    <phoneticPr fontId="12" type="noConversion"/>
  </si>
  <si>
    <t>MWCNT-2</t>
    <phoneticPr fontId="12" type="noConversion"/>
  </si>
  <si>
    <t>MWCNT-3</t>
    <phoneticPr fontId="12" type="noConversion"/>
  </si>
  <si>
    <t>MWCNT-4</t>
  </si>
  <si>
    <t>MWCNT-5</t>
  </si>
  <si>
    <t>MWCNT-6</t>
  </si>
  <si>
    <t>MWCNT-7</t>
  </si>
  <si>
    <t>MWCNT-8</t>
  </si>
  <si>
    <t>MWCNT-9</t>
  </si>
  <si>
    <t>MWCNT-10</t>
  </si>
  <si>
    <t>MWCNT-11</t>
  </si>
  <si>
    <t>MWCNT-12</t>
  </si>
  <si>
    <t>MWCNT-14</t>
    <phoneticPr fontId="12" type="noConversion"/>
  </si>
  <si>
    <t>MWCNT-15</t>
    <phoneticPr fontId="12" type="noConversion"/>
  </si>
  <si>
    <t>MWCNT-16</t>
  </si>
  <si>
    <t>MWCNT-17</t>
  </si>
  <si>
    <t>MWCNT-18</t>
  </si>
  <si>
    <t>MWCNT-19</t>
  </si>
  <si>
    <t>MWCNT-20</t>
  </si>
  <si>
    <t>MWCNT-21</t>
  </si>
  <si>
    <t>MWCNT-22</t>
  </si>
  <si>
    <t>MWCNT-23</t>
  </si>
  <si>
    <t>MWCNT-24</t>
  </si>
  <si>
    <t>MWCNT-13</t>
    <phoneticPr fontId="12" type="noConversion"/>
  </si>
  <si>
    <t>MWCNT-25</t>
    <phoneticPr fontId="12" type="noConversion"/>
  </si>
  <si>
    <t>MWCNT-26</t>
    <phoneticPr fontId="12" type="noConversion"/>
  </si>
  <si>
    <t>MWCNT-27</t>
  </si>
  <si>
    <t>MWCNT-28</t>
  </si>
  <si>
    <t>MWCNT-29</t>
  </si>
  <si>
    <t>MWCNT-30</t>
  </si>
  <si>
    <t>MWCNT-31</t>
  </si>
  <si>
    <t>MWCNT-32</t>
  </si>
  <si>
    <t>MWCNT-33</t>
  </si>
  <si>
    <t>MWCNT-34</t>
  </si>
  <si>
    <t>MWCNT-35</t>
  </si>
  <si>
    <t>MWCNT-36</t>
  </si>
  <si>
    <t>redispersed MWCNT by 1%CTAB in soil</t>
    <phoneticPr fontId="12" type="noConversion"/>
  </si>
  <si>
    <t>redispersed MWCNT  by 1%SDBS in soil</t>
    <phoneticPr fontId="12" type="noConversion"/>
  </si>
  <si>
    <t>redispersed MWCNT by 2%CTAB in soil</t>
    <phoneticPr fontId="12" type="noConversion"/>
  </si>
  <si>
    <t>redispersed MWCNT by 2%SDBS in soil</t>
    <phoneticPr fontId="12" type="noConversion"/>
  </si>
  <si>
    <t>3/7/2017 Microwave response of re-dispersed MWCNT in  0.1g soil, using higher concentration surfactant</t>
    <phoneticPr fontId="12" type="noConversion"/>
  </si>
  <si>
    <t>3-10-2016 Microwave response of re-dispersed MWCNT in  3ml sludge</t>
    <phoneticPr fontId="12" type="noConversion"/>
  </si>
  <si>
    <t>redispersed MWCNT by 0.1%CTAB in sludge</t>
    <phoneticPr fontId="12" type="noConversion"/>
  </si>
  <si>
    <t>redispersed MWCNT by 0.1%SDBS in sludge</t>
    <phoneticPr fontId="12" type="noConversion"/>
  </si>
  <si>
    <t>redispersed MWCNT by 1%SDBS in sludge</t>
    <phoneticPr fontId="12" type="noConversion"/>
  </si>
  <si>
    <t>redispersed MWCNT  by 1%SDBS in sludge</t>
    <phoneticPr fontId="12" type="noConversion"/>
  </si>
  <si>
    <t>redispersed MWCNT by 2%SDBS in sludge</t>
    <phoneticPr fontId="12" type="noConversion"/>
  </si>
  <si>
    <t>redispersed MWCNT  by 2% CTAB in sludge</t>
    <phoneticPr fontId="12" type="noConversion"/>
  </si>
  <si>
    <t>undispersed MWCNT in sludge</t>
    <phoneticPr fontId="12" type="noConversion"/>
  </si>
  <si>
    <t>MWCNT (mg)</t>
    <phoneticPr fontId="12" type="noConversion"/>
  </si>
  <si>
    <t>3-16-2017 Microwave response of MWCNT in different sizes soil samples</t>
    <phoneticPr fontId="12" type="noConversion"/>
  </si>
  <si>
    <t>MWCNT-4</t>
    <phoneticPr fontId="12" type="noConversion"/>
  </si>
  <si>
    <t>MWCNT-5</t>
    <phoneticPr fontId="12" type="noConversion"/>
  </si>
  <si>
    <t>MWCNT-6</t>
    <phoneticPr fontId="12" type="noConversion"/>
  </si>
  <si>
    <t>MWCNT-7</t>
    <phoneticPr fontId="12" type="noConversion"/>
  </si>
  <si>
    <t>MWCNT-8</t>
    <phoneticPr fontId="12" type="noConversion"/>
  </si>
  <si>
    <t>MWCNT-9</t>
    <phoneticPr fontId="12" type="noConversion"/>
  </si>
  <si>
    <t>MWCNT-10</t>
    <phoneticPr fontId="12" type="noConversion"/>
  </si>
  <si>
    <t>MWCNT-11</t>
    <phoneticPr fontId="12" type="noConversion"/>
  </si>
  <si>
    <t>MWCNT-12</t>
    <phoneticPr fontId="12" type="noConversion"/>
  </si>
  <si>
    <t>MWCNT-24</t>
    <phoneticPr fontId="12" type="noConversion"/>
  </si>
  <si>
    <t>MWCNT-16</t>
    <phoneticPr fontId="12" type="noConversion"/>
  </si>
  <si>
    <t>MWCNT-17</t>
    <phoneticPr fontId="12" type="noConversion"/>
  </si>
  <si>
    <t>MWCNT-18</t>
    <phoneticPr fontId="12" type="noConversion"/>
  </si>
  <si>
    <t>MWCNT-19</t>
    <phoneticPr fontId="12" type="noConversion"/>
  </si>
  <si>
    <t>MWCNT-20</t>
    <phoneticPr fontId="12" type="noConversion"/>
  </si>
  <si>
    <t>MWCNT-21</t>
    <phoneticPr fontId="12" type="noConversion"/>
  </si>
  <si>
    <t>Soil#1</t>
    <phoneticPr fontId="12" type="noConversion"/>
  </si>
  <si>
    <t>Soil#2</t>
    <phoneticPr fontId="12" type="noConversion"/>
  </si>
  <si>
    <t>Soil#3</t>
    <phoneticPr fontId="12" type="noConversion"/>
  </si>
  <si>
    <t>soil with size 2 mm</t>
    <phoneticPr fontId="12" type="noConversion"/>
  </si>
  <si>
    <t>soil with size 250um</t>
    <phoneticPr fontId="12" type="noConversion"/>
  </si>
  <si>
    <t>soil with size 45um</t>
    <phoneticPr fontId="12" type="noConversion"/>
  </si>
  <si>
    <t>MWCNT-22</t>
    <phoneticPr fontId="12" type="noConversion"/>
  </si>
  <si>
    <t>MWCNT-23</t>
    <phoneticPr fontId="12" type="noConversion"/>
  </si>
  <si>
    <t>REdispersed MWCNT  in Soil#3 by 0.1%SDBS</t>
    <phoneticPr fontId="12" type="noConversion"/>
  </si>
  <si>
    <t>REdispersed MWCNT  in Soil#3 by 0.1%CTAB</t>
    <phoneticPr fontId="12" type="noConversion"/>
  </si>
  <si>
    <t>dispersed MWCNT  in Soil#3 by 0.1%SDBS</t>
    <phoneticPr fontId="12" type="noConversion"/>
  </si>
  <si>
    <t>dispersed MWCNT  in Soil#3 by 0.1%CTAB</t>
    <phoneticPr fontId="12" type="noConversion"/>
  </si>
  <si>
    <t>dispersed MWCNT  in Soil#1 by 0.1%CTAB</t>
    <phoneticPr fontId="12" type="noConversion"/>
  </si>
  <si>
    <t>dispersed MWCNT  in Soil#1 by 0.1%SDBS</t>
    <phoneticPr fontId="12" type="noConversion"/>
  </si>
  <si>
    <t>REdispersed MWCNT  in Soil#1 by 0.1%CTAB</t>
    <phoneticPr fontId="12" type="noConversion"/>
  </si>
  <si>
    <t>REdispersed MWCNT  in Soil#1 by 0.1%SDBS</t>
    <phoneticPr fontId="12" type="noConversion"/>
  </si>
  <si>
    <t>MWCNT-27</t>
    <phoneticPr fontId="12" type="noConversion"/>
  </si>
  <si>
    <t>MWCNT-28</t>
    <phoneticPr fontId="12" type="noConversion"/>
  </si>
  <si>
    <t>MWCNT-29</t>
    <phoneticPr fontId="12" type="noConversion"/>
  </si>
  <si>
    <t>MWCNT-30</t>
    <phoneticPr fontId="12" type="noConversion"/>
  </si>
  <si>
    <t>3-27-2017 Microwave response of MWCNT in burned sludge sample</t>
    <phoneticPr fontId="12" type="noConversion"/>
  </si>
  <si>
    <t>MWCNT Mass (g)</t>
    <phoneticPr fontId="12" type="noConversion"/>
  </si>
  <si>
    <t>undispersed MWCNT  in sludge (500C)</t>
    <phoneticPr fontId="12" type="noConversion"/>
  </si>
  <si>
    <t xml:space="preserve">undispersed MWCNT  in sludge </t>
    <phoneticPr fontId="12" type="noConversion"/>
  </si>
  <si>
    <t>undispersed MWCNT  in sludge (300C)</t>
    <phoneticPr fontId="12" type="noConversion"/>
  </si>
  <si>
    <t>REdispersed MWCNT 0.5 mg in sludge (burned at 500C) by 0.1%SDBS</t>
    <phoneticPr fontId="12" type="noConversion"/>
  </si>
  <si>
    <t>dispersed MWCNT in sludge (burned at 500 C) by 0.1%SDBS</t>
    <phoneticPr fontId="12" type="noConversion"/>
  </si>
  <si>
    <t>dispersed MWCNT  in sludge (burned at 500 C) by 0.1%CTAB</t>
    <phoneticPr fontId="12" type="noConversion"/>
  </si>
  <si>
    <t>REdispersed MWCNT  in sludge (burned at 500 C) by 0.1%CTAB</t>
    <phoneticPr fontId="12" type="noConversion"/>
  </si>
  <si>
    <t>dispersed MWCNT in sludge (burned at 300 C) by 0.1%CTAB</t>
    <phoneticPr fontId="12" type="noConversion"/>
  </si>
  <si>
    <t>dispersed MWCNT  in sludge (burned at 300 C)by 0.1%SDBS</t>
    <phoneticPr fontId="12" type="noConversion"/>
  </si>
  <si>
    <t>REdispersed MWCNT in sludge(burned at 300 C) by 0.1%CTAB</t>
    <phoneticPr fontId="12" type="noConversion"/>
  </si>
  <si>
    <t>REdispersed MWCNT  in sludge (burned at 300 C) by 0.1%SDBS</t>
    <phoneticPr fontId="12" type="noConversion"/>
  </si>
  <si>
    <t>MWCNT-31</t>
    <phoneticPr fontId="12" type="noConversion"/>
  </si>
  <si>
    <t>MWCNT-37</t>
    <phoneticPr fontId="12" type="noConversion"/>
  </si>
  <si>
    <t>MWCNT-38</t>
    <phoneticPr fontId="12" type="noConversion"/>
  </si>
  <si>
    <t>MWCNT-39</t>
  </si>
  <si>
    <t>MWCNT-40</t>
  </si>
  <si>
    <t>MWCNT-41</t>
    <phoneticPr fontId="12" type="noConversion"/>
  </si>
  <si>
    <t>0.5 mg MWCNT in soil at 500C</t>
  </si>
  <si>
    <t>MWCNT in soil at 300C</t>
    <phoneticPr fontId="12" type="noConversion"/>
  </si>
  <si>
    <t>dispersed MWCNT  in Soil by 0.1%CTAB</t>
    <phoneticPr fontId="12" type="noConversion"/>
  </si>
  <si>
    <t>dispersed MWCNT in Soil by 0.1%SDBS</t>
    <phoneticPr fontId="12" type="noConversion"/>
  </si>
  <si>
    <t>REdispersed MWCNT  in Soil by 0.1%CTAB</t>
    <phoneticPr fontId="12" type="noConversion"/>
  </si>
  <si>
    <t>REdispersed MWCNT in Soil by 0.1%SDBS</t>
    <phoneticPr fontId="12" type="noConversion"/>
  </si>
  <si>
    <t>dispersed MWCNT  in Soil by 0.1%SDBS</t>
    <phoneticPr fontId="12" type="noConversion"/>
  </si>
  <si>
    <t>REdispersed MWCNT  in Soil by 0.1%SDBS</t>
    <phoneticPr fontId="12" type="noConversion"/>
  </si>
  <si>
    <t>MWCNT-32</t>
    <phoneticPr fontId="12" type="noConversion"/>
  </si>
  <si>
    <t>MWCNT-33</t>
    <phoneticPr fontId="12" type="noConversion"/>
  </si>
  <si>
    <t>MWCNT-34</t>
    <phoneticPr fontId="12" type="noConversion"/>
  </si>
  <si>
    <t>MWCNT-35</t>
    <phoneticPr fontId="12" type="noConversion"/>
  </si>
  <si>
    <t>MWCNT-36</t>
    <phoneticPr fontId="12" type="noConversion"/>
  </si>
  <si>
    <t>4-10-2017 Microwave response of organic solvent assisted MWCNT -soil samples</t>
    <phoneticPr fontId="12" type="noConversion"/>
  </si>
  <si>
    <t>Soil samples were burned in an oven at 300 and 500 degree C for 2 hours, respectively.Then used as matrix.</t>
    <phoneticPr fontId="12" type="noConversion"/>
  </si>
  <si>
    <t xml:space="preserve">acetone and chloroform were used as surfactant, instead of CTAB and SDBS. </t>
    <phoneticPr fontId="12" type="noConversion"/>
  </si>
  <si>
    <t>hexadecyltrimethylammonium bromide</t>
    <phoneticPr fontId="12" type="noConversion"/>
  </si>
  <si>
    <t>CTAB</t>
    <phoneticPr fontId="12" type="noConversion"/>
  </si>
  <si>
    <t>acetone facilitated MWCNT dispersion was mixed with 0.1g soil</t>
    <phoneticPr fontId="12" type="noConversion"/>
  </si>
  <si>
    <t>MWCNT-37</t>
    <phoneticPr fontId="12" type="noConversion"/>
  </si>
  <si>
    <t>MWCNT-38</t>
    <phoneticPr fontId="12" type="noConversion"/>
  </si>
  <si>
    <t>Chloroform facilitated MWCNT dispersion was mixed with 0.1g soil</t>
    <phoneticPr fontId="12" type="noConversion"/>
  </si>
  <si>
    <t>4-17-2017 Microwave response of organic solvent assisted MWCNT -soil samples</t>
    <phoneticPr fontId="12" type="noConversion"/>
  </si>
  <si>
    <t>4-5-2017 Microwave response of MWCNT in burned soil sample (repeat work on 4-10-2017)</t>
    <phoneticPr fontId="12" type="noConversion"/>
  </si>
  <si>
    <t>MWCNT-39</t>
    <phoneticPr fontId="12" type="noConversion"/>
  </si>
  <si>
    <t>MWCNT-40</t>
    <phoneticPr fontId="12" type="noConversion"/>
  </si>
  <si>
    <t>4-19-2017 Microwave response of MWCNT in the mixture of sand and soil</t>
    <phoneticPr fontId="12" type="noConversion"/>
  </si>
  <si>
    <t>REdispersed MWCNT  in mixture of sand and soil by 0.1%CTAB</t>
    <phoneticPr fontId="12" type="noConversion"/>
  </si>
  <si>
    <t>REdispersed MWCNT  in Soiland sand by 0.1%SDBS</t>
    <phoneticPr fontId="12" type="noConversion"/>
  </si>
  <si>
    <t>dispersed MWCNT in sand and soil by 0.1%CTAB</t>
    <phoneticPr fontId="12" type="noConversion"/>
  </si>
  <si>
    <t>4-21-2017 Microwave response of MWCNT in kaolin and sediment matrices</t>
    <phoneticPr fontId="12" type="noConversion"/>
  </si>
  <si>
    <t>0.1g kaolin only</t>
    <phoneticPr fontId="12" type="noConversion"/>
  </si>
  <si>
    <t>0.05g sand and 0.05g soil together were used as matrix</t>
    <phoneticPr fontId="12" type="noConversion"/>
  </si>
  <si>
    <t>4-24-2017 Microwave response of MWCNT in the mixture of kaolin and soil (50:50 by weight)</t>
    <phoneticPr fontId="12" type="noConversion"/>
  </si>
  <si>
    <t>undispersed MWCNT in kaolin and soil mixture</t>
    <phoneticPr fontId="12" type="noConversion"/>
  </si>
  <si>
    <t>dispersed MWCNT  in kaolin by 0.1%CTAB</t>
    <phoneticPr fontId="12" type="noConversion"/>
  </si>
  <si>
    <t>dispersed MWCNT  in kaolin by 0.1%SDBS</t>
    <phoneticPr fontId="12" type="noConversion"/>
  </si>
  <si>
    <t>REdispersed MWCNT  in kaolin by 0.1%CTAB</t>
    <phoneticPr fontId="12" type="noConversion"/>
  </si>
  <si>
    <t>REdispersed MWCNT  in kaolin by 0.1%SDBS</t>
    <phoneticPr fontId="12" type="noConversion"/>
  </si>
  <si>
    <t>dispersed MWCNT  in mixture by 0.1%CTAB</t>
    <phoneticPr fontId="12" type="noConversion"/>
  </si>
  <si>
    <t>dispersed MWCNT  in mixture by 0.1%SDBS</t>
    <phoneticPr fontId="12" type="noConversion"/>
  </si>
  <si>
    <t>REdispersed MWCNT in mixture by 0.1%CTAB</t>
    <phoneticPr fontId="12" type="noConversion"/>
  </si>
  <si>
    <t>REdispersed MWCNT  in mixture by 0.1%SDBS</t>
    <phoneticPr fontId="12" type="noConversion"/>
  </si>
  <si>
    <t>4-26-2017 Microwave response of MWCNT in the mixture of kaolin and soil (50:50 by weight) after ashing at 500 degree C</t>
    <phoneticPr fontId="12" type="noConversion"/>
  </si>
  <si>
    <t>dispersed MWCNT  in mixture by 0.1%CTAB（500）</t>
    <phoneticPr fontId="12" type="noConversion"/>
  </si>
  <si>
    <t>dispersed MWCNT  in mixture by 0.1%SDBS （500）</t>
    <phoneticPr fontId="12" type="noConversion"/>
  </si>
  <si>
    <t>REdispersed MWCNT  in mixture by 0.1%CTAB（500）</t>
    <phoneticPr fontId="12" type="noConversion"/>
  </si>
  <si>
    <t>REdispersed MWCNT  in mixture by 0.1%SDBS （500）</t>
    <phoneticPr fontId="12" type="noConversion"/>
  </si>
  <si>
    <t>5-4-2017 Microwave response of PP-MWCNT in soil and sludge</t>
    <phoneticPr fontId="12" type="noConversion"/>
  </si>
  <si>
    <t>PP in soil</t>
    <phoneticPr fontId="12" type="noConversion"/>
  </si>
  <si>
    <t>PP in sludge  2%MWCMT-PP</t>
    <phoneticPr fontId="12" type="noConversion"/>
  </si>
  <si>
    <t>5-8-2017 Microwave response of MWCNT in different sizes sand</t>
    <phoneticPr fontId="12" type="noConversion"/>
  </si>
  <si>
    <t>dispersed MWCNT by 0.1%CTAB in S250</t>
    <phoneticPr fontId="12" type="noConversion"/>
  </si>
  <si>
    <t>dispersed MWCNT by 0.1%SDBS in S250</t>
    <phoneticPr fontId="12" type="noConversion"/>
  </si>
  <si>
    <t>dispersed MWCNT by 0.1%CTAB in S40</t>
    <phoneticPr fontId="12" type="noConversion"/>
  </si>
  <si>
    <t>dispersed MWCNT by 0.1%SDBS in S40</t>
    <phoneticPr fontId="12" type="noConversion"/>
  </si>
  <si>
    <t>REdispersed MWCNT by 0.1%CTAB in S250</t>
    <phoneticPr fontId="12" type="noConversion"/>
  </si>
  <si>
    <t>REdispersed MWCNT by 0.1%SDBS in S250</t>
    <phoneticPr fontId="12" type="noConversion"/>
  </si>
  <si>
    <t>REdispersed MWCNT by 0.1%CTAB in S40</t>
    <phoneticPr fontId="12" type="noConversion"/>
  </si>
  <si>
    <t>REdispersed MWCNT by 0.1%SDBS in S40</t>
    <phoneticPr fontId="12" type="noConversion"/>
  </si>
  <si>
    <t>5-10-2017 Microwave response of MWCNT in soil by using acetone based surfactant</t>
    <phoneticPr fontId="12" type="noConversion"/>
  </si>
  <si>
    <t>CTAB and SDBS solution was prepared with acetone, instead of water</t>
    <phoneticPr fontId="12" type="noConversion"/>
  </si>
  <si>
    <t>dispersed MWCNT by 0.1%CTAB in soil</t>
    <phoneticPr fontId="12" type="noConversion"/>
  </si>
  <si>
    <t>dispersed  MWCNT by 0.1%SDBS in soil</t>
    <phoneticPr fontId="12" type="noConversion"/>
  </si>
  <si>
    <t>REdispersed  MWCNT by 0.1%CTAB in soil</t>
    <phoneticPr fontId="12" type="noConversion"/>
  </si>
  <si>
    <t>REdispersed  MWCNT by 0.1%SDBS in soil</t>
    <phoneticPr fontId="12" type="noConversion"/>
  </si>
  <si>
    <t>5-16-2017 Microwave response of MWCNT in soil (500 C burned) by using acetone based surfactant</t>
    <phoneticPr fontId="12" type="noConversion"/>
  </si>
  <si>
    <t>dispersed  MWCNT by 0.1%CTAB in soil</t>
    <phoneticPr fontId="12" type="noConversion"/>
  </si>
  <si>
    <t>5-19-2017 Microwave response of MWCNT in different sands by using acetone based surfactant</t>
    <phoneticPr fontId="12" type="noConversion"/>
  </si>
  <si>
    <t>Acetone bases surfactant solution was used to disperse and re-disperse MWCNT in different sizes sand</t>
    <phoneticPr fontId="12" type="noConversion"/>
  </si>
  <si>
    <t>dispersed  MWCNT by 0.1%CTAB in whole grain</t>
    <phoneticPr fontId="12" type="noConversion"/>
  </si>
  <si>
    <t>dispersed  MWCNT by 0.1%SDBS in whole grain</t>
    <phoneticPr fontId="12" type="noConversion"/>
  </si>
  <si>
    <t>dispersed  MWCNT by 0.1%CTAB in S-250</t>
    <phoneticPr fontId="12" type="noConversion"/>
  </si>
  <si>
    <t>dispersed  MWCNT by 0.1%SDBS in S250</t>
    <phoneticPr fontId="12" type="noConversion"/>
  </si>
  <si>
    <t>dispersed  MWCNT by 0.1%SDBS in S40</t>
    <phoneticPr fontId="12" type="noConversion"/>
  </si>
  <si>
    <t>dispersed  MWCNT by 0.1%SDBS in soil#1</t>
    <phoneticPr fontId="12" type="noConversion"/>
  </si>
  <si>
    <t>dispersed  MWCNT by 0.1%CTAB in soil#1</t>
    <phoneticPr fontId="12" type="noConversion"/>
  </si>
  <si>
    <t>REdispersed  MWCNT by 0.1%CTAB in soil#1</t>
    <phoneticPr fontId="12" type="noConversion"/>
  </si>
  <si>
    <t>REdispersed  MWCNT by 0.1%SDBS in soil#1</t>
    <phoneticPr fontId="12" type="noConversion"/>
  </si>
  <si>
    <t>dispersed  MWCNT by 0.1%CTAB in soil#2</t>
    <phoneticPr fontId="12" type="noConversion"/>
  </si>
  <si>
    <t>dispersed  MWCNT by 0.1%SDBS in soil#2</t>
    <phoneticPr fontId="12" type="noConversion"/>
  </si>
  <si>
    <t>REdispersed  MWCNT by 0.1%CTAB in soil#3</t>
    <phoneticPr fontId="12" type="noConversion"/>
  </si>
  <si>
    <t>REdispersed  MWCNT by 0.1%SDBS in soil#3</t>
    <phoneticPr fontId="12" type="noConversion"/>
  </si>
  <si>
    <t>6-2-2017 Microwave response of MWCNT in different sizes soils by using acetone based surfactant</t>
    <phoneticPr fontId="12" type="noConversion"/>
  </si>
  <si>
    <t>5-31-2017 Microwave response of MWCNT in mixture of kaolin and soil with acetone based surfactant</t>
    <phoneticPr fontId="12" type="noConversion"/>
  </si>
  <si>
    <t>dispersed MWCNT in mixture by 0.1%CTAB</t>
    <phoneticPr fontId="12" type="noConversion"/>
  </si>
  <si>
    <t>REdispersed MWCNT  in mixture by 0.1%CTAB</t>
    <phoneticPr fontId="12" type="noConversion"/>
  </si>
  <si>
    <t>dispersed  MWCNT by 0.1%CTAB in S40</t>
    <phoneticPr fontId="12" type="noConversion"/>
  </si>
  <si>
    <t>REdispersed  MWCNT by 0.1%CTAB in whole grain</t>
    <phoneticPr fontId="12" type="noConversion"/>
  </si>
  <si>
    <t>REdispersed  MWCNT by 0.1%SDBS in whole grain</t>
    <phoneticPr fontId="12" type="noConversion"/>
  </si>
  <si>
    <t>REdispersed  MWCNT by 0.1%CTAB in S250</t>
    <phoneticPr fontId="12" type="noConversion"/>
  </si>
  <si>
    <t>REdispersed  MWCNT by 0.1%SDBS in S250</t>
    <phoneticPr fontId="12" type="noConversion"/>
  </si>
  <si>
    <t>REdispersed  MWCNT by 0.1%CTAB in S40</t>
    <phoneticPr fontId="12" type="noConversion"/>
  </si>
  <si>
    <t>REdispersed  MWCNT by 0.1%SDBS in S40</t>
    <phoneticPr fontId="12" type="noConversion"/>
  </si>
  <si>
    <t xml:space="preserve">6-22-2017 Microwave response of MWCNT in sludge with acetone based surfactant </t>
    <phoneticPr fontId="12" type="noConversion"/>
  </si>
  <si>
    <t>dispersed  MWCNT by 0.1%CTAB in sludge</t>
    <phoneticPr fontId="12" type="noConversion"/>
  </si>
  <si>
    <t>dispersed MWCNT by 0.1%SDBS in sludge</t>
    <phoneticPr fontId="12" type="noConversion"/>
  </si>
  <si>
    <t>dispersed  MWCNT by 0.1%CTAB in sludge 500C</t>
    <phoneticPr fontId="12" type="noConversion"/>
  </si>
  <si>
    <t>dispersed  MWCNT by 0.1%SDBS in sludge 500c</t>
    <phoneticPr fontId="12" type="noConversion"/>
  </si>
  <si>
    <t>REdispersed  MWCNT by 0.1%CTAB in sludge</t>
    <phoneticPr fontId="12" type="noConversion"/>
  </si>
  <si>
    <t>REdispersed  MWCNT by 0.1%SDBS in sludge</t>
    <phoneticPr fontId="12" type="noConversion"/>
  </si>
  <si>
    <t>REdispersed  MWCNT by 0.1%CTAB in sludge 500C</t>
    <phoneticPr fontId="12" type="noConversion"/>
  </si>
  <si>
    <t>REdispersed  MWCNT by 0.1%SDBS in sludge 500C</t>
    <phoneticPr fontId="12" type="noConversion"/>
  </si>
  <si>
    <t>Acetone bases surfactant solution (500C sand)</t>
    <phoneticPr fontId="12" type="noConversion"/>
  </si>
  <si>
    <t>Microwave induced heating system: Lab 131. Microwave condition: Power/Time</t>
  </si>
  <si>
    <t>SDBS</t>
  </si>
  <si>
    <t>Sodium dodecylbenzenesulfonate </t>
  </si>
  <si>
    <t>whole grain sand +acetone</t>
  </si>
  <si>
    <t>whole grain sand +chloroform</t>
  </si>
  <si>
    <t>soil +acetone</t>
  </si>
  <si>
    <t>soil +chloroform</t>
  </si>
  <si>
    <t>Balances: AB54, used for weighing CNTs and environmental samples in nanohood. The weighting results are recorded by laptop 006794.</t>
  </si>
  <si>
    <t>Analyst:Yang He</t>
  </si>
  <si>
    <t>To (○C)</t>
  </si>
  <si>
    <t>T (○C)</t>
  </si>
  <si>
    <r>
      <rPr>
        <sz val="11"/>
        <color theme="1"/>
        <rFont val="Calibri"/>
        <family val="2"/>
      </rPr>
      <t>∆</t>
    </r>
    <r>
      <rPr>
        <sz val="11"/>
        <color theme="1"/>
        <rFont val="Times New Roman"/>
        <family val="1"/>
      </rPr>
      <t>T (○C)</t>
    </r>
  </si>
  <si>
    <t>Replicate1</t>
  </si>
  <si>
    <t>Replicate2</t>
  </si>
  <si>
    <t>Sample ID is recored in sheet CNT weight-Sample ID</t>
  </si>
  <si>
    <t xml:space="preserve">Each MWCNT was dispersed by 2 ml 0.1%CTAB in a sonicator for 3 hours and mixed with 0.1g soil. After drying, all samples were exposed to microwave </t>
  </si>
  <si>
    <t>MWCNT ID</t>
  </si>
  <si>
    <t>re-dispersed MWCNT: MWCNT powder is mixed with environmental matrix first, then add surfactant solution to re-disperse</t>
  </si>
  <si>
    <t>7/12/2017 Microwave reponse of MWCNT (dispersed by acetone based CTAB) in soil (new acetone)</t>
  </si>
  <si>
    <t>Analyst: Yang He</t>
  </si>
  <si>
    <t>Soil with acetone based CTAB (no MWCNT)</t>
  </si>
  <si>
    <t>Sample ID</t>
  </si>
  <si>
    <t>Soil-1</t>
  </si>
  <si>
    <t>Soil-2</t>
  </si>
  <si>
    <t>Replicate3</t>
  </si>
  <si>
    <t>Soil-3</t>
  </si>
  <si>
    <t>Dispersed MWCNT (acetoen based CTAB) in soil</t>
  </si>
  <si>
    <t>dis-1</t>
  </si>
  <si>
    <t>dis-2</t>
  </si>
  <si>
    <t>dis-3</t>
  </si>
  <si>
    <t>Re-dispersed MWCNT (acetone based CTAB) in soil</t>
  </si>
  <si>
    <t>redis-1</t>
  </si>
  <si>
    <t>redis-2</t>
  </si>
  <si>
    <t>redis-3</t>
  </si>
  <si>
    <t>To(○C)</t>
  </si>
  <si>
    <t>T(○C)</t>
  </si>
  <si>
    <t>∆T(○C)</t>
  </si>
  <si>
    <t>at 95% confidence level n=8</t>
  </si>
  <si>
    <t>∆T(◦C)</t>
  </si>
  <si>
    <t>Confidence limit (mg)</t>
  </si>
  <si>
    <t>Actual Mass (mg)</t>
  </si>
  <si>
    <t xml:space="preserve">7/13/2017 Microwave reponse of MWCNT (dispersed by acetone based CTAB (new acetone)) in sluddge </t>
  </si>
  <si>
    <t>Sludge with acetone based CTAB (no MWCNT)</t>
  </si>
  <si>
    <t>To</t>
  </si>
  <si>
    <t>T</t>
  </si>
  <si>
    <r>
      <rPr>
        <sz val="11"/>
        <color theme="8"/>
        <rFont val="Calibri"/>
        <family val="2"/>
      </rPr>
      <t>∆</t>
    </r>
    <r>
      <rPr>
        <sz val="11"/>
        <color theme="8"/>
        <rFont val="Times New Roman"/>
        <family val="1"/>
      </rPr>
      <t>T</t>
    </r>
  </si>
  <si>
    <t>Sludge-1</t>
  </si>
  <si>
    <t>Sludge-2</t>
  </si>
  <si>
    <t>Sudge-3</t>
  </si>
  <si>
    <t>Dispersed MWCNT (acetoen based CTAB) in sludge</t>
  </si>
  <si>
    <t>sample vial is broken, lose sample</t>
  </si>
  <si>
    <t>Re-dispersed MWCNT (acetone based CTAB) in sludge</t>
  </si>
  <si>
    <t>Soil only</t>
  </si>
  <si>
    <t>Dispersed MWCNT in soil</t>
  </si>
  <si>
    <t>re-Dispersed MWCNT in soil</t>
  </si>
  <si>
    <t>New</t>
  </si>
  <si>
    <t>Old</t>
  </si>
  <si>
    <r>
      <rPr>
        <sz val="11"/>
        <color theme="8"/>
        <rFont val="Calibri"/>
        <family val="2"/>
      </rPr>
      <t>∆</t>
    </r>
    <r>
      <rPr>
        <sz val="11"/>
        <color theme="8"/>
        <rFont val="Times New Roman"/>
        <family val="1"/>
      </rPr>
      <t>T (◦C)</t>
    </r>
  </si>
  <si>
    <t>avg.</t>
  </si>
  <si>
    <t>Sludge only</t>
  </si>
  <si>
    <t>Dispersed MWCNT in sludge</t>
  </si>
  <si>
    <t>sample vial brokne</t>
  </si>
  <si>
    <t>0.5 mg MWCNT weighted at main building by a microbalance were used (Sample ID).energy</t>
  </si>
  <si>
    <t>0.0005g</t>
  </si>
  <si>
    <r>
      <t>soil (500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C)</t>
    </r>
  </si>
  <si>
    <r>
      <t>sludge (500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C)</t>
    </r>
  </si>
  <si>
    <t>Whole grain sand</t>
  </si>
  <si>
    <t>S250</t>
  </si>
  <si>
    <t>S40</t>
  </si>
  <si>
    <r>
      <t>T</t>
    </r>
    <r>
      <rPr>
        <vertAlign val="subscript"/>
        <sz val="11"/>
        <rFont val="Times New Roman"/>
        <family val="1"/>
      </rPr>
      <t xml:space="preserve">o </t>
    </r>
    <r>
      <rPr>
        <sz val="11"/>
        <rFont val="Times New Roman"/>
        <family val="1"/>
      </rPr>
      <t>(</t>
    </r>
    <r>
      <rPr>
        <vertAlign val="superscript"/>
        <sz val="11"/>
        <rFont val="Times New Roman"/>
        <family val="1"/>
      </rPr>
      <t>○</t>
    </r>
    <r>
      <rPr>
        <sz val="11"/>
        <rFont val="Times New Roman"/>
        <family val="1"/>
      </rPr>
      <t>C)</t>
    </r>
  </si>
  <si>
    <r>
      <t>T (</t>
    </r>
    <r>
      <rPr>
        <vertAlign val="superscript"/>
        <sz val="11"/>
        <rFont val="Times New Roman"/>
        <family val="1"/>
      </rPr>
      <t>○</t>
    </r>
    <r>
      <rPr>
        <sz val="11"/>
        <rFont val="Times New Roman"/>
        <family val="1"/>
      </rPr>
      <t>C)</t>
    </r>
  </si>
  <si>
    <r>
      <t>∆T (</t>
    </r>
    <r>
      <rPr>
        <vertAlign val="superscript"/>
        <sz val="11"/>
        <rFont val="Times New Roman"/>
        <family val="1"/>
      </rPr>
      <t>○</t>
    </r>
    <r>
      <rPr>
        <sz val="11"/>
        <rFont val="Times New Roman"/>
        <family val="1"/>
      </rPr>
      <t>C)</t>
    </r>
  </si>
  <si>
    <t>quartz sand with whole grain</t>
  </si>
  <si>
    <t>quartz sand with size 40 um</t>
  </si>
  <si>
    <t>quartz sand with size 250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</si>
</sst>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8"/>
      <name val="Times New Roman"/>
      <family val="1"/>
    </font>
    <font>
      <sz val="11"/>
      <color theme="5"/>
      <name val="Times New Roman"/>
      <family val="1"/>
    </font>
    <font>
      <sz val="11"/>
      <color theme="1"/>
      <name val="Calibri"/>
      <family val="2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9"/>
      <name val="Calibri"/>
      <family val="3"/>
      <charset val="134"/>
      <scheme val="minor"/>
    </font>
    <font>
      <vertAlign val="subscript"/>
      <sz val="11"/>
      <name val="Times New Roman"/>
      <family val="1"/>
    </font>
    <font>
      <vertAlign val="superscript"/>
      <sz val="11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2"/>
    </font>
    <font>
      <sz val="11"/>
      <color theme="8"/>
      <name val="Calibri"/>
      <family val="2"/>
    </font>
    <font>
      <sz val="11"/>
      <color theme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6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2" fillId="0" borderId="0" xfId="0" applyFont="1" applyBorder="1"/>
    <xf numFmtId="0" fontId="2" fillId="0" borderId="7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/>
    <xf numFmtId="0" fontId="2" fillId="0" borderId="10" xfId="0" applyFont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3" xfId="0" applyBorder="1"/>
    <xf numFmtId="0" fontId="0" fillId="0" borderId="1" xfId="0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11" xfId="0" applyFill="1" applyBorder="1"/>
    <xf numFmtId="0" fontId="0" fillId="0" borderId="4" xfId="0" applyFill="1" applyBorder="1"/>
    <xf numFmtId="0" fontId="0" fillId="0" borderId="10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0" xfId="0" applyFill="1" applyBorder="1"/>
    <xf numFmtId="0" fontId="8" fillId="0" borderId="0" xfId="0" applyFont="1"/>
    <xf numFmtId="0" fontId="0" fillId="0" borderId="6" xfId="0" applyFill="1" applyBorder="1"/>
    <xf numFmtId="0" fontId="0" fillId="2" borderId="0" xfId="0" applyFill="1"/>
    <xf numFmtId="0" fontId="9" fillId="0" borderId="0" xfId="0" applyFont="1"/>
    <xf numFmtId="0" fontId="8" fillId="2" borderId="0" xfId="0" applyFont="1" applyFill="1"/>
    <xf numFmtId="0" fontId="10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3" borderId="0" xfId="0" applyFill="1"/>
    <xf numFmtId="0" fontId="0" fillId="2" borderId="0" xfId="0" applyFill="1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11" fillId="0" borderId="0" xfId="0" applyFont="1"/>
    <xf numFmtId="0" fontId="11" fillId="0" borderId="10" xfId="0" applyFont="1" applyFill="1" applyBorder="1"/>
    <xf numFmtId="0" fontId="11" fillId="0" borderId="8" xfId="0" applyFont="1" applyFill="1" applyBorder="1"/>
    <xf numFmtId="0" fontId="11" fillId="0" borderId="8" xfId="0" applyFont="1" applyBorder="1"/>
    <xf numFmtId="0" fontId="11" fillId="0" borderId="9" xfId="0" applyFont="1" applyBorder="1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9" fillId="0" borderId="10" xfId="0" applyFont="1" applyFill="1" applyBorder="1"/>
    <xf numFmtId="0" fontId="9" fillId="0" borderId="8" xfId="0" applyFont="1" applyFill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3" xfId="0" applyFont="1" applyFill="1" applyBorder="1" applyAlignment="1">
      <alignment horizontal="center"/>
    </xf>
    <xf numFmtId="0" fontId="2" fillId="0" borderId="3" xfId="0" applyFont="1" applyBorder="1"/>
    <xf numFmtId="0" fontId="0" fillId="0" borderId="0" xfId="0"/>
    <xf numFmtId="14" fontId="0" fillId="2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/>
    <xf numFmtId="0" fontId="15" fillId="0" borderId="0" xfId="0" applyFont="1"/>
    <xf numFmtId="14" fontId="2" fillId="2" borderId="0" xfId="0" applyNumberFormat="1" applyFont="1" applyFill="1"/>
    <xf numFmtId="0" fontId="2" fillId="2" borderId="0" xfId="0" applyFont="1" applyFill="1"/>
    <xf numFmtId="0" fontId="5" fillId="0" borderId="0" xfId="0" applyFont="1" applyBorder="1"/>
    <xf numFmtId="0" fontId="2" fillId="0" borderId="6" xfId="0" applyFont="1" applyBorder="1"/>
    <xf numFmtId="0" fontId="2" fillId="0" borderId="9" xfId="0" applyFont="1" applyBorder="1"/>
    <xf numFmtId="0" fontId="0" fillId="0" borderId="0" xfId="0" applyFont="1"/>
    <xf numFmtId="0" fontId="16" fillId="0" borderId="0" xfId="0" applyFont="1"/>
    <xf numFmtId="0" fontId="17" fillId="0" borderId="0" xfId="0" applyFont="1"/>
    <xf numFmtId="16" fontId="0" fillId="2" borderId="0" xfId="0" applyNumberFormat="1" applyFill="1"/>
    <xf numFmtId="0" fontId="0" fillId="0" borderId="0" xfId="0" applyAlignment="1"/>
    <xf numFmtId="0" fontId="9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1" fillId="0" borderId="0" xfId="0" applyFont="1"/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2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2" xfId="0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6" fillId="0" borderId="0" xfId="0" applyFont="1" applyFill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Fill="1"/>
    <xf numFmtId="0" fontId="2" fillId="0" borderId="0" xfId="0" applyFont="1" applyFill="1"/>
    <xf numFmtId="0" fontId="18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5" xfId="0" applyFill="1" applyBorder="1"/>
    <xf numFmtId="0" fontId="0" fillId="0" borderId="9" xfId="0" applyFill="1" applyBorder="1"/>
    <xf numFmtId="0" fontId="10" fillId="0" borderId="0" xfId="0" applyFont="1" applyFill="1" applyBorder="1"/>
    <xf numFmtId="0" fontId="20" fillId="0" borderId="1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0" fillId="2" borderId="0" xfId="0" applyFont="1" applyFill="1"/>
    <xf numFmtId="0" fontId="0" fillId="0" borderId="0" xfId="0" applyFont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Fill="1" applyBorder="1"/>
    <xf numFmtId="0" fontId="0" fillId="0" borderId="6" xfId="0" applyFont="1" applyFill="1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9.1830626434844054E-5"/>
          <c:y val="5.24934383202099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9600638155525"/>
          <c:y val="2.7738594932442778E-2"/>
          <c:w val="0.8574692501672585"/>
          <c:h val="0.836480692831684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Brands!$N$8:$N$10</c:f>
                <c:numCache>
                  <c:formatCode>General</c:formatCode>
                  <c:ptCount val="3"/>
                  <c:pt idx="0">
                    <c:v>0.76613237911984367</c:v>
                  </c:pt>
                  <c:pt idx="1">
                    <c:v>0.57398884093532088</c:v>
                  </c:pt>
                  <c:pt idx="2">
                    <c:v>0.7161793897255091</c:v>
                  </c:pt>
                </c:numCache>
              </c:numRef>
            </c:plus>
            <c:minus>
              <c:numRef>
                <c:f>Brands!$N$8:$N$10</c:f>
                <c:numCache>
                  <c:formatCode>General</c:formatCode>
                  <c:ptCount val="3"/>
                  <c:pt idx="0">
                    <c:v>0.76613237911984367</c:v>
                  </c:pt>
                  <c:pt idx="1">
                    <c:v>0.57398884093532088</c:v>
                  </c:pt>
                  <c:pt idx="2">
                    <c:v>0.7161793897255091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Brands!$M$8:$M$10</c:f>
              <c:numCache>
                <c:formatCode>General</c:formatCode>
                <c:ptCount val="3"/>
                <c:pt idx="0">
                  <c:v>15.891304563333335</c:v>
                </c:pt>
                <c:pt idx="1">
                  <c:v>15.598667187777778</c:v>
                </c:pt>
                <c:pt idx="2">
                  <c:v>15.752989151111112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[1]Plot!$M$15:$M$17</c15:sqref>
                        </c15:formulaRef>
                      </c:ext>
                    </c:extLst>
                    <c:strCache>
                      <c:ptCount val="3"/>
                      <c:pt idx="0">
                        <c:v>MWCNT-USR </c:v>
                      </c:pt>
                      <c:pt idx="1">
                        <c:v>MWCNT-SI</c:v>
                      </c:pt>
                      <c:pt idx="2">
                        <c:v>MWCNT-CT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3D-4595-95A7-0A8EA82A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650568"/>
        <c:axId val="659649392"/>
      </c:barChart>
      <c:catAx>
        <c:axId val="65965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9649392"/>
        <c:crosses val="autoZero"/>
        <c:auto val="1"/>
        <c:lblAlgn val="ctr"/>
        <c:lblOffset val="100"/>
        <c:noMultiLvlLbl val="0"/>
      </c:catAx>
      <c:valAx>
        <c:axId val="659649392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US"/>
                  <a:t>T (</a:t>
                </a:r>
                <a:r>
                  <a:rPr lang="el-GR"/>
                  <a:t>°</a:t>
                </a:r>
                <a:r>
                  <a:rPr lang="en-US"/>
                  <a:t>C)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42590397990134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9650568"/>
        <c:crosses val="autoZero"/>
        <c:crossBetween val="between"/>
        <c:majorUnit val="5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(b)</a:t>
            </a:r>
          </a:p>
        </c:rich>
      </c:tx>
      <c:layout>
        <c:manualLayout>
          <c:xMode val="edge"/>
          <c:yMode val="edge"/>
          <c:x val="1.4874243372124127E-3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67656012606399E-2"/>
          <c:y val="7.9473420054468114E-2"/>
          <c:w val="0.83851711401803586"/>
          <c:h val="0.762028649240161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plot!$A$47</c:f>
              <c:strCache>
                <c:ptCount val="1"/>
                <c:pt idx="0">
                  <c:v>soil#1(2mm)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(plot!$C$50:$D$50,plot!$G$50:$H$50)</c:f>
                <c:numCache>
                  <c:formatCode>General</c:formatCode>
                  <c:ptCount val="4"/>
                  <c:pt idx="0">
                    <c:v>1.2413346438259139</c:v>
                  </c:pt>
                  <c:pt idx="1">
                    <c:v>1.0472633363645674</c:v>
                  </c:pt>
                  <c:pt idx="2">
                    <c:v>0.64264317847618013</c:v>
                  </c:pt>
                  <c:pt idx="3">
                    <c:v>0.52976219771800925</c:v>
                  </c:pt>
                </c:numCache>
              </c:numRef>
            </c:plus>
            <c:minus>
              <c:numRef>
                <c:f>(plot!$C$50:$D$50,plot!$G$50:$H$50)</c:f>
                <c:numCache>
                  <c:formatCode>General</c:formatCode>
                  <c:ptCount val="4"/>
                  <c:pt idx="0">
                    <c:v>1.2413346438259139</c:v>
                  </c:pt>
                  <c:pt idx="1">
                    <c:v>1.0472633363645674</c:v>
                  </c:pt>
                  <c:pt idx="2">
                    <c:v>0.64264317847618013</c:v>
                  </c:pt>
                  <c:pt idx="3">
                    <c:v>0.52976219771800925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(plot!$C$44:$D$44,plot!$G$44:$H$44)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f>(plot!$C$47:$D$47,plot!$G$47:$H$47)</c:f>
              <c:numCache>
                <c:formatCode>General</c:formatCode>
                <c:ptCount val="4"/>
                <c:pt idx="0">
                  <c:v>13.902534543333331</c:v>
                </c:pt>
                <c:pt idx="1">
                  <c:v>11.612163589333333</c:v>
                </c:pt>
                <c:pt idx="2">
                  <c:v>6.0129609999999998</c:v>
                </c:pt>
                <c:pt idx="3">
                  <c:v>5.3684524099999997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D-4836-8A6B-199EB1EE2702}"/>
            </c:ext>
          </c:extLst>
        </c:ser>
        <c:ser>
          <c:idx val="1"/>
          <c:order val="1"/>
          <c:tx>
            <c:strRef>
              <c:f>plot!$A$49</c:f>
              <c:strCache>
                <c:ptCount val="1"/>
                <c:pt idx="0">
                  <c:v>soil#2(250um)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(plot!$C$50:$D$50,plot!$G$50:$H$50)</c:f>
                <c:numCache>
                  <c:formatCode>General</c:formatCode>
                  <c:ptCount val="4"/>
                  <c:pt idx="0">
                    <c:v>1.2413346438259139</c:v>
                  </c:pt>
                  <c:pt idx="1">
                    <c:v>1.0472633363645674</c:v>
                  </c:pt>
                  <c:pt idx="2">
                    <c:v>0.64264317847618013</c:v>
                  </c:pt>
                  <c:pt idx="3">
                    <c:v>0.52976219771800925</c:v>
                  </c:pt>
                </c:numCache>
              </c:numRef>
            </c:plus>
            <c:minus>
              <c:numRef>
                <c:f>(plot!$C$50:$D$50,plot!$G$50:$H$50)</c:f>
                <c:numCache>
                  <c:formatCode>General</c:formatCode>
                  <c:ptCount val="4"/>
                  <c:pt idx="0">
                    <c:v>1.2413346438259139</c:v>
                  </c:pt>
                  <c:pt idx="1">
                    <c:v>1.0472633363645674</c:v>
                  </c:pt>
                  <c:pt idx="2">
                    <c:v>0.64264317847618013</c:v>
                  </c:pt>
                  <c:pt idx="3">
                    <c:v>0.52976219771800925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(plot!$C$44:$D$44,plot!$G$44:$H$44)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f>(plot!$C$49:$D$49,plot!$G$49:$H$49)</c:f>
              <c:numCache>
                <c:formatCode>General</c:formatCode>
                <c:ptCount val="4"/>
                <c:pt idx="0">
                  <c:v>14.785648873333335</c:v>
                </c:pt>
                <c:pt idx="1">
                  <c:v>12.880047699999999</c:v>
                </c:pt>
                <c:pt idx="2">
                  <c:v>5.6832859066666686</c:v>
                </c:pt>
                <c:pt idx="3">
                  <c:v>5.1720679166666663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D-4836-8A6B-199EB1EE2702}"/>
            </c:ext>
          </c:extLst>
        </c:ser>
        <c:ser>
          <c:idx val="0"/>
          <c:order val="2"/>
          <c:tx>
            <c:strRef>
              <c:f>plot!$A$51</c:f>
              <c:strCache>
                <c:ptCount val="1"/>
                <c:pt idx="0">
                  <c:v>soil#3(45um)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(plot!$C$52:$D$52,plot!$G$52:$H$52)</c:f>
                <c:numCache>
                  <c:formatCode>General</c:formatCode>
                  <c:ptCount val="4"/>
                  <c:pt idx="0">
                    <c:v>0.94264782982173079</c:v>
                  </c:pt>
                  <c:pt idx="1">
                    <c:v>0.80901847020166884</c:v>
                  </c:pt>
                  <c:pt idx="2">
                    <c:v>0.32595602541759466</c:v>
                  </c:pt>
                  <c:pt idx="3">
                    <c:v>0.59868936733896205</c:v>
                  </c:pt>
                </c:numCache>
              </c:numRef>
            </c:plus>
            <c:minus>
              <c:numRef>
                <c:f>(plot!$C$52:$D$52,plot!$G$52:$H$52)</c:f>
                <c:numCache>
                  <c:formatCode>General</c:formatCode>
                  <c:ptCount val="4"/>
                  <c:pt idx="0">
                    <c:v>0.94264782982173079</c:v>
                  </c:pt>
                  <c:pt idx="1">
                    <c:v>0.80901847020166884</c:v>
                  </c:pt>
                  <c:pt idx="2">
                    <c:v>0.32595602541759466</c:v>
                  </c:pt>
                  <c:pt idx="3">
                    <c:v>0.59868936733896205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(plot!$C$44:$D$44,plot!$G$44:$H$44)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f>(plot!$C$51:$D$51,plot!$G$51:$H$51)</c:f>
              <c:numCache>
                <c:formatCode>General</c:formatCode>
                <c:ptCount val="4"/>
                <c:pt idx="0">
                  <c:v>13.312205193333332</c:v>
                </c:pt>
                <c:pt idx="1">
                  <c:v>12.007788786666667</c:v>
                </c:pt>
                <c:pt idx="2">
                  <c:v>5.1970821499999991</c:v>
                </c:pt>
                <c:pt idx="3">
                  <c:v>4.9060539033333344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D-4836-8A6B-199EB1EE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52640"/>
        <c:axId val="680453816"/>
      </c:barChart>
      <c:catAx>
        <c:axId val="68045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3816"/>
        <c:crosses val="autoZero"/>
        <c:auto val="1"/>
        <c:lblAlgn val="ctr"/>
        <c:lblOffset val="100"/>
        <c:noMultiLvlLbl val="0"/>
      </c:catAx>
      <c:valAx>
        <c:axId val="6804538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(◦C)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2640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8.2303703676632547E-2"/>
          <c:y val="4.2802721760093462E-2"/>
          <c:w val="0.40919518615396322"/>
          <c:h val="0.12788323089707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(a)</a:t>
            </a:r>
          </a:p>
        </c:rich>
      </c:tx>
      <c:layout>
        <c:manualLayout>
          <c:xMode val="edge"/>
          <c:yMode val="edge"/>
          <c:x val="0"/>
          <c:y val="4.33724731776948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0250536864711"/>
          <c:y val="6.0347930192936411E-2"/>
          <c:w val="0.85221689334287765"/>
          <c:h val="0.760355113505548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plot!$D$4:$D$7</c:f>
                <c:numCache>
                  <c:formatCode>General</c:formatCode>
                  <c:ptCount val="4"/>
                  <c:pt idx="0">
                    <c:v>1.578947E-3</c:v>
                  </c:pt>
                  <c:pt idx="1">
                    <c:v>3.2601693468113438E-2</c:v>
                  </c:pt>
                  <c:pt idx="2">
                    <c:v>1.0420136382440761</c:v>
                  </c:pt>
                  <c:pt idx="3">
                    <c:v>0.71095107868176466</c:v>
                  </c:pt>
                </c:numCache>
              </c:numRef>
            </c:plus>
            <c:minus>
              <c:numRef>
                <c:f>plot!$D$4:$D$7</c:f>
                <c:numCache>
                  <c:formatCode>General</c:formatCode>
                  <c:ptCount val="4"/>
                  <c:pt idx="0">
                    <c:v>1.578947E-3</c:v>
                  </c:pt>
                  <c:pt idx="1">
                    <c:v>3.2601693468113438E-2</c:v>
                  </c:pt>
                  <c:pt idx="2">
                    <c:v>1.0420136382440761</c:v>
                  </c:pt>
                  <c:pt idx="3">
                    <c:v>0.71095107868176466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plot!$B$4:$B$7</c:f>
              <c:strCache>
                <c:ptCount val="4"/>
                <c:pt idx="0">
                  <c:v>sand</c:v>
                </c:pt>
                <c:pt idx="1">
                  <c:v>undispersed  MWCNT</c:v>
                </c:pt>
                <c:pt idx="2">
                  <c:v>dispersed  MWCNT (0.1%CTAB)</c:v>
                </c:pt>
                <c:pt idx="3">
                  <c:v>redispersed MWCNT (0.1% CTAB)</c:v>
                </c:pt>
              </c:strCache>
            </c:strRef>
          </c:cat>
          <c:val>
            <c:numRef>
              <c:f>plot!$C$4:$C$7</c:f>
              <c:numCache>
                <c:formatCode>General</c:formatCode>
                <c:ptCount val="4"/>
                <c:pt idx="0">
                  <c:v>3.6985469999999999E-3</c:v>
                </c:pt>
                <c:pt idx="1">
                  <c:v>0.13743677999999893</c:v>
                </c:pt>
                <c:pt idx="2">
                  <c:v>16.790277118710364</c:v>
                </c:pt>
                <c:pt idx="3">
                  <c:v>17.132812167499999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F-4E2E-A94A-FDCA357BE9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0444016"/>
        <c:axId val="476587528"/>
      </c:barChart>
      <c:catAx>
        <c:axId val="6804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6587528"/>
        <c:crosses val="autoZero"/>
        <c:auto val="1"/>
        <c:lblAlgn val="ctr"/>
        <c:lblOffset val="100"/>
        <c:noMultiLvlLbl val="0"/>
      </c:catAx>
      <c:valAx>
        <c:axId val="476587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4016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soil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63107802301665"/>
          <c:y val="6.3773287080373692E-2"/>
          <c:w val="0.82320480520055128"/>
          <c:h val="0.633824862801240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plot!$M$4:$M$13</c:f>
                <c:numCache>
                  <c:formatCode>General</c:formatCode>
                  <c:ptCount val="10"/>
                  <c:pt idx="0">
                    <c:v>0.18974559999999999</c:v>
                  </c:pt>
                  <c:pt idx="1">
                    <c:v>0.19160036085741872</c:v>
                  </c:pt>
                  <c:pt idx="2">
                    <c:v>0.87199977647530891</c:v>
                  </c:pt>
                  <c:pt idx="3">
                    <c:v>0.60832148258747043</c:v>
                  </c:pt>
                  <c:pt idx="4">
                    <c:v>0.31162636409349265</c:v>
                  </c:pt>
                  <c:pt idx="5">
                    <c:v>0.39438063431348419</c:v>
                  </c:pt>
                  <c:pt idx="6">
                    <c:v>8.5180480577260145E-2</c:v>
                  </c:pt>
                  <c:pt idx="7">
                    <c:v>0.24030405629976409</c:v>
                  </c:pt>
                  <c:pt idx="8">
                    <c:v>0.40102479419221859</c:v>
                  </c:pt>
                  <c:pt idx="9">
                    <c:v>0.10093080632567289</c:v>
                  </c:pt>
                </c:numCache>
              </c:numRef>
            </c:plus>
            <c:minus>
              <c:numRef>
                <c:f>plot!$M$4:$M$13</c:f>
                <c:numCache>
                  <c:formatCode>General</c:formatCode>
                  <c:ptCount val="10"/>
                  <c:pt idx="0">
                    <c:v>0.18974559999999999</c:v>
                  </c:pt>
                  <c:pt idx="1">
                    <c:v>0.19160036085741872</c:v>
                  </c:pt>
                  <c:pt idx="2">
                    <c:v>0.87199977647530891</c:v>
                  </c:pt>
                  <c:pt idx="3">
                    <c:v>0.60832148258747043</c:v>
                  </c:pt>
                  <c:pt idx="4">
                    <c:v>0.31162636409349265</c:v>
                  </c:pt>
                  <c:pt idx="5">
                    <c:v>0.39438063431348419</c:v>
                  </c:pt>
                  <c:pt idx="6">
                    <c:v>8.5180480577260145E-2</c:v>
                  </c:pt>
                  <c:pt idx="7">
                    <c:v>0.24030405629976409</c:v>
                  </c:pt>
                  <c:pt idx="8">
                    <c:v>0.40102479419221859</c:v>
                  </c:pt>
                  <c:pt idx="9">
                    <c:v>0.10093080632567289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plot!$K$4:$K$13</c:f>
              <c:strCache>
                <c:ptCount val="10"/>
                <c:pt idx="0">
                  <c:v>soil </c:v>
                </c:pt>
                <c:pt idx="1">
                  <c:v>undispersed  MWCNT</c:v>
                </c:pt>
                <c:pt idx="2">
                  <c:v>dispersed MWCNT (0.1% CTAB)</c:v>
                </c:pt>
                <c:pt idx="3">
                  <c:v>dispersed MWCNT (0.1% SDBS)</c:v>
                </c:pt>
                <c:pt idx="4">
                  <c:v>redispersed  MWCNT (0.1% CTAB)</c:v>
                </c:pt>
                <c:pt idx="5">
                  <c:v>redispersed  MWCNT (0.1% SDBS)</c:v>
                </c:pt>
                <c:pt idx="6">
                  <c:v>redispersed  MWCNT (1% CTAB)</c:v>
                </c:pt>
                <c:pt idx="7">
                  <c:v>redispersed  MWCNT (1% SDBS)</c:v>
                </c:pt>
                <c:pt idx="8">
                  <c:v>redispersed  MWCNT (2% CTAB)</c:v>
                </c:pt>
                <c:pt idx="9">
                  <c:v>redispersed  MWCNT (2% SDBS)</c:v>
                </c:pt>
              </c:strCache>
            </c:strRef>
          </c:cat>
          <c:val>
            <c:numRef>
              <c:f>plot!$L$4:$L$13</c:f>
              <c:numCache>
                <c:formatCode>General</c:formatCode>
                <c:ptCount val="10"/>
                <c:pt idx="0">
                  <c:v>1.34</c:v>
                </c:pt>
                <c:pt idx="1">
                  <c:v>1.3675075875000005</c:v>
                </c:pt>
                <c:pt idx="2">
                  <c:v>16.384849663499999</c:v>
                </c:pt>
                <c:pt idx="3">
                  <c:v>13.871100746250001</c:v>
                </c:pt>
                <c:pt idx="4">
                  <c:v>4.860468159999999</c:v>
                </c:pt>
                <c:pt idx="5">
                  <c:v>4.1209898075000009</c:v>
                </c:pt>
                <c:pt idx="6">
                  <c:v>5.0257034633333335</c:v>
                </c:pt>
                <c:pt idx="7">
                  <c:v>4.1301591066666674</c:v>
                </c:pt>
                <c:pt idx="8">
                  <c:v>4.3918524633333327</c:v>
                </c:pt>
                <c:pt idx="9">
                  <c:v>4.0260818899999995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0-4A4F-B65F-EBE78EB61F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6585176"/>
        <c:axId val="670493608"/>
      </c:barChart>
      <c:catAx>
        <c:axId val="47658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493608"/>
        <c:crosses val="autoZero"/>
        <c:auto val="1"/>
        <c:lblAlgn val="ctr"/>
        <c:lblOffset val="100"/>
        <c:noMultiLvlLbl val="0"/>
      </c:catAx>
      <c:valAx>
        <c:axId val="670493608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(∆T ◦C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6585176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sludge</a:t>
            </a:r>
          </a:p>
        </c:rich>
      </c:tx>
      <c:layout>
        <c:manualLayout>
          <c:xMode val="edge"/>
          <c:yMode val="edge"/>
          <c:x val="0.429500525917406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4005863526657"/>
          <c:y val="2.3067220764071156E-2"/>
          <c:w val="0.89345842734570458"/>
          <c:h val="0.83214494021580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plot!$B$94:$K$94</c:f>
                <c:numCache>
                  <c:formatCode>General</c:formatCode>
                  <c:ptCount val="10"/>
                  <c:pt idx="0">
                    <c:v>0.26954179</c:v>
                  </c:pt>
                  <c:pt idx="1">
                    <c:v>0.63663147468205428</c:v>
                  </c:pt>
                  <c:pt idx="2">
                    <c:v>0.66896324068929136</c:v>
                  </c:pt>
                  <c:pt idx="3">
                    <c:v>0.42395158343142897</c:v>
                  </c:pt>
                  <c:pt idx="4">
                    <c:v>0.1523188628226243</c:v>
                  </c:pt>
                  <c:pt idx="5">
                    <c:v>0.14767255901768295</c:v>
                  </c:pt>
                  <c:pt idx="6">
                    <c:v>0.3254033208011472</c:v>
                  </c:pt>
                  <c:pt idx="7">
                    <c:v>0.22287339220976984</c:v>
                  </c:pt>
                  <c:pt idx="8">
                    <c:v>0.17698876219449652</c:v>
                  </c:pt>
                  <c:pt idx="9">
                    <c:v>0.19844803004398232</c:v>
                  </c:pt>
                </c:numCache>
              </c:numRef>
            </c:plus>
            <c:minus>
              <c:numRef>
                <c:f>plot!$B$94:$K$94</c:f>
                <c:numCache>
                  <c:formatCode>General</c:formatCode>
                  <c:ptCount val="10"/>
                  <c:pt idx="0">
                    <c:v>0.26954179</c:v>
                  </c:pt>
                  <c:pt idx="1">
                    <c:v>0.63663147468205428</c:v>
                  </c:pt>
                  <c:pt idx="2">
                    <c:v>0.66896324068929136</c:v>
                  </c:pt>
                  <c:pt idx="3">
                    <c:v>0.42395158343142897</c:v>
                  </c:pt>
                  <c:pt idx="4">
                    <c:v>0.1523188628226243</c:v>
                  </c:pt>
                  <c:pt idx="5">
                    <c:v>0.14767255901768295</c:v>
                  </c:pt>
                  <c:pt idx="6">
                    <c:v>0.3254033208011472</c:v>
                  </c:pt>
                  <c:pt idx="7">
                    <c:v>0.22287339220976984</c:v>
                  </c:pt>
                  <c:pt idx="8">
                    <c:v>0.17698876219449652</c:v>
                  </c:pt>
                  <c:pt idx="9">
                    <c:v>0.19844803004398232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plot!$B$92:$K$92</c:f>
              <c:strCache>
                <c:ptCount val="10"/>
                <c:pt idx="0">
                  <c:v>sludge</c:v>
                </c:pt>
                <c:pt idx="1">
                  <c:v>undispersed</c:v>
                </c:pt>
                <c:pt idx="2">
                  <c:v>dispersed MWCNT (0.1%CTAB)</c:v>
                </c:pt>
                <c:pt idx="3">
                  <c:v>dispersed MWCNT (0.1%SDBS)</c:v>
                </c:pt>
                <c:pt idx="4">
                  <c:v>redispersed MWCNT (0.1% CTAB)</c:v>
                </c:pt>
                <c:pt idx="5">
                  <c:v>redispersed MWCNT (0.1% SDBS)</c:v>
                </c:pt>
                <c:pt idx="6">
                  <c:v>redispersed MWCNT (1% CTAB)</c:v>
                </c:pt>
                <c:pt idx="7">
                  <c:v>redispersed MWCNT (1% SDBS)</c:v>
                </c:pt>
                <c:pt idx="8">
                  <c:v>redispersed MWCNT (2% CTAB)</c:v>
                </c:pt>
                <c:pt idx="9">
                  <c:v>redispersed MWCNT (2% SDBS)</c:v>
                </c:pt>
              </c:strCache>
            </c:strRef>
          </c:cat>
          <c:val>
            <c:numRef>
              <c:f>plot!$B$93:$K$93</c:f>
              <c:numCache>
                <c:formatCode>General</c:formatCode>
                <c:ptCount val="10"/>
                <c:pt idx="0">
                  <c:v>1.9841234000000001</c:v>
                </c:pt>
                <c:pt idx="1">
                  <c:v>2.2851683133333331</c:v>
                </c:pt>
                <c:pt idx="2">
                  <c:v>12.800252183333333</c:v>
                </c:pt>
                <c:pt idx="3">
                  <c:v>10.416797236666667</c:v>
                </c:pt>
                <c:pt idx="4">
                  <c:v>2.2919058566666677</c:v>
                </c:pt>
                <c:pt idx="5">
                  <c:v>2.3062166566666669</c:v>
                </c:pt>
                <c:pt idx="6">
                  <c:v>3.2295333555000005</c:v>
                </c:pt>
                <c:pt idx="7">
                  <c:v>2.9901692166666662</c:v>
                </c:pt>
                <c:pt idx="8">
                  <c:v>2.0624120533333326</c:v>
                </c:pt>
                <c:pt idx="9">
                  <c:v>2.4420319333333325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C-4E58-8B4A-3624614CF5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0494000"/>
        <c:axId val="466107440"/>
      </c:barChart>
      <c:catAx>
        <c:axId val="67049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6107440"/>
        <c:crosses val="autoZero"/>
        <c:auto val="1"/>
        <c:lblAlgn val="ctr"/>
        <c:lblOffset val="100"/>
        <c:noMultiLvlLbl val="0"/>
      </c:catAx>
      <c:valAx>
        <c:axId val="466107440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494000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54508275222988E-2"/>
          <c:y val="7.9166781860641078E-2"/>
          <c:w val="0.90754549172477705"/>
          <c:h val="0.68217941633575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'Aggregation and redispersion'!#REF!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'Aggregation and redispersion'!#REF!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'Aggregation and redispersion'!#REF!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plot!$E$97:$E$102</c:f>
              <c:strCache>
                <c:ptCount val="6"/>
                <c:pt idx="0">
                  <c:v>medium only</c:v>
                </c:pt>
                <c:pt idx="1">
                  <c:v>undispersed</c:v>
                </c:pt>
                <c:pt idx="2">
                  <c:v>dispersed MWCNT by 0.1% CTAB aqueous solution</c:v>
                </c:pt>
                <c:pt idx="3">
                  <c:v>dispersed MWCNT by 0.1% SDBS aqueous solution</c:v>
                </c:pt>
                <c:pt idx="4">
                  <c:v>redispersed by 0.1%CTAB aqueous solution</c:v>
                </c:pt>
                <c:pt idx="5">
                  <c:v>redispersed by 0.1%SDBS aqueous solution</c:v>
                </c:pt>
              </c:strCache>
            </c:strRef>
          </c:cat>
          <c:val>
            <c:numRef>
              <c:f>'Aggregation and redispersion'!#REF!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7F2-4100-B7CA-69976AE31E8E}"/>
            </c:ext>
          </c:extLst>
        </c:ser>
        <c:ser>
          <c:idx val="1"/>
          <c:order val="1"/>
          <c:tx>
            <c:strRef>
              <c:f>plot!$A$96</c:f>
              <c:strCache>
                <c:ptCount val="1"/>
                <c:pt idx="0">
                  <c:v>Kaolin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plot!$C$97:$C$102</c:f>
                <c:numCache>
                  <c:formatCode>General</c:formatCode>
                  <c:ptCount val="6"/>
                  <c:pt idx="0">
                    <c:v>0.16923683389006985</c:v>
                  </c:pt>
                  <c:pt idx="1">
                    <c:v>7.3782582139032216E-2</c:v>
                  </c:pt>
                  <c:pt idx="2">
                    <c:v>0.29800143873367013</c:v>
                  </c:pt>
                  <c:pt idx="3">
                    <c:v>0.4713453481660444</c:v>
                  </c:pt>
                  <c:pt idx="4">
                    <c:v>0.10779714587382273</c:v>
                  </c:pt>
                  <c:pt idx="5">
                    <c:v>0.25474063458298796</c:v>
                  </c:pt>
                </c:numCache>
              </c:numRef>
            </c:plus>
            <c:minus>
              <c:numRef>
                <c:f>plot!$C$97:$C$102</c:f>
                <c:numCache>
                  <c:formatCode>General</c:formatCode>
                  <c:ptCount val="6"/>
                  <c:pt idx="0">
                    <c:v>0.16923683389006985</c:v>
                  </c:pt>
                  <c:pt idx="1">
                    <c:v>7.3782582139032216E-2</c:v>
                  </c:pt>
                  <c:pt idx="2">
                    <c:v>0.29800143873367013</c:v>
                  </c:pt>
                  <c:pt idx="3">
                    <c:v>0.4713453481660444</c:v>
                  </c:pt>
                  <c:pt idx="4">
                    <c:v>0.10779714587382273</c:v>
                  </c:pt>
                  <c:pt idx="5">
                    <c:v>0.25474063458298796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plot!$E$97:$E$102</c:f>
              <c:strCache>
                <c:ptCount val="6"/>
                <c:pt idx="0">
                  <c:v>medium only</c:v>
                </c:pt>
                <c:pt idx="1">
                  <c:v>undispersed</c:v>
                </c:pt>
                <c:pt idx="2">
                  <c:v>dispersed MWCNT by 0.1% CTAB aqueous solution</c:v>
                </c:pt>
                <c:pt idx="3">
                  <c:v>dispersed MWCNT by 0.1% SDBS aqueous solution</c:v>
                </c:pt>
                <c:pt idx="4">
                  <c:v>redispersed by 0.1%CTAB aqueous solution</c:v>
                </c:pt>
                <c:pt idx="5">
                  <c:v>redispersed by 0.1%SDBS aqueous solution</c:v>
                </c:pt>
              </c:strCache>
            </c:strRef>
          </c:cat>
          <c:val>
            <c:numRef>
              <c:f>plot!$B$97:$B$102</c:f>
              <c:numCache>
                <c:formatCode>General</c:formatCode>
                <c:ptCount val="6"/>
                <c:pt idx="0">
                  <c:v>1.3880737566666663</c:v>
                </c:pt>
                <c:pt idx="1">
                  <c:v>1.6906187566666671</c:v>
                </c:pt>
                <c:pt idx="2">
                  <c:v>5.5257278599999999</c:v>
                </c:pt>
                <c:pt idx="3">
                  <c:v>15.836402276000001</c:v>
                </c:pt>
                <c:pt idx="4">
                  <c:v>2.2060025500000009</c:v>
                </c:pt>
                <c:pt idx="5">
                  <c:v>15.373658793333336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2-4100-B7CA-69976AE31E8E}"/>
            </c:ext>
          </c:extLst>
        </c:ser>
        <c:ser>
          <c:idx val="4"/>
          <c:order val="2"/>
          <c:tx>
            <c:strRef>
              <c:f>plot!$D$96:$E$96</c:f>
              <c:strCache>
                <c:ptCount val="1"/>
                <c:pt idx="0">
                  <c:v>Mixture of kaolin and soil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plot!$G$97:$G$102</c:f>
                <c:numCache>
                  <c:formatCode>General</c:formatCode>
                  <c:ptCount val="6"/>
                  <c:pt idx="0">
                    <c:v>5.533692827972804E-2</c:v>
                  </c:pt>
                  <c:pt idx="1">
                    <c:v>0.23868224551251421</c:v>
                  </c:pt>
                  <c:pt idx="2">
                    <c:v>0.6361957876737323</c:v>
                  </c:pt>
                  <c:pt idx="3">
                    <c:v>0.64890843571735146</c:v>
                  </c:pt>
                  <c:pt idx="4">
                    <c:v>0.30063237066114562</c:v>
                  </c:pt>
                  <c:pt idx="5">
                    <c:v>0.24117698377576891</c:v>
                  </c:pt>
                </c:numCache>
              </c:numRef>
            </c:plus>
            <c:minus>
              <c:numRef>
                <c:f>plot!$G$97:$G$102</c:f>
                <c:numCache>
                  <c:formatCode>General</c:formatCode>
                  <c:ptCount val="6"/>
                  <c:pt idx="0">
                    <c:v>5.533692827972804E-2</c:v>
                  </c:pt>
                  <c:pt idx="1">
                    <c:v>0.23868224551251421</c:v>
                  </c:pt>
                  <c:pt idx="2">
                    <c:v>0.6361957876737323</c:v>
                  </c:pt>
                  <c:pt idx="3">
                    <c:v>0.64890843571735146</c:v>
                  </c:pt>
                  <c:pt idx="4">
                    <c:v>0.30063237066114562</c:v>
                  </c:pt>
                  <c:pt idx="5">
                    <c:v>0.24117698377576891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plot!$E$97:$E$102</c:f>
              <c:strCache>
                <c:ptCount val="6"/>
                <c:pt idx="0">
                  <c:v>medium only</c:v>
                </c:pt>
                <c:pt idx="1">
                  <c:v>undispersed</c:v>
                </c:pt>
                <c:pt idx="2">
                  <c:v>dispersed MWCNT by 0.1% CTAB aqueous solution</c:v>
                </c:pt>
                <c:pt idx="3">
                  <c:v>dispersed MWCNT by 0.1% SDBS aqueous solution</c:v>
                </c:pt>
                <c:pt idx="4">
                  <c:v>redispersed by 0.1%CTAB aqueous solution</c:v>
                </c:pt>
                <c:pt idx="5">
                  <c:v>redispersed by 0.1%SDBS aqueous solution</c:v>
                </c:pt>
              </c:strCache>
            </c:strRef>
          </c:cat>
          <c:val>
            <c:numRef>
              <c:f>plot!$F$97:$F$102</c:f>
              <c:numCache>
                <c:formatCode>General</c:formatCode>
                <c:ptCount val="6"/>
                <c:pt idx="0">
                  <c:v>1.3674554133333328</c:v>
                </c:pt>
                <c:pt idx="1">
                  <c:v>2.2182614133333338</c:v>
                </c:pt>
                <c:pt idx="2">
                  <c:v>14.337821790000001</c:v>
                </c:pt>
                <c:pt idx="3">
                  <c:v>14.941504746666666</c:v>
                </c:pt>
                <c:pt idx="4">
                  <c:v>2.212666796666666</c:v>
                </c:pt>
                <c:pt idx="5">
                  <c:v>12.819140039999999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2-4100-B7CA-69976AE31E8E}"/>
            </c:ext>
          </c:extLst>
        </c:ser>
        <c:ser>
          <c:idx val="2"/>
          <c:order val="3"/>
          <c:tx>
            <c:strRef>
              <c:f>plot!$H$96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plot!$J$97:$J$102</c:f>
                <c:numCache>
                  <c:formatCode>General</c:formatCode>
                  <c:ptCount val="6"/>
                  <c:pt idx="0">
                    <c:v>0.19684786471207447</c:v>
                  </c:pt>
                  <c:pt idx="1">
                    <c:v>0.19160036085741872</c:v>
                  </c:pt>
                  <c:pt idx="2">
                    <c:v>0.87199977647530891</c:v>
                  </c:pt>
                  <c:pt idx="3">
                    <c:v>0.60832148258747043</c:v>
                  </c:pt>
                  <c:pt idx="4">
                    <c:v>0.31162636409349265</c:v>
                  </c:pt>
                  <c:pt idx="5">
                    <c:v>0.39438063431348419</c:v>
                  </c:pt>
                </c:numCache>
              </c:numRef>
            </c:plus>
            <c:minus>
              <c:numRef>
                <c:f>plot!$J$97:$J$102</c:f>
                <c:numCache>
                  <c:formatCode>General</c:formatCode>
                  <c:ptCount val="6"/>
                  <c:pt idx="0">
                    <c:v>0.19684786471207447</c:v>
                  </c:pt>
                  <c:pt idx="1">
                    <c:v>0.19160036085741872</c:v>
                  </c:pt>
                  <c:pt idx="2">
                    <c:v>0.87199977647530891</c:v>
                  </c:pt>
                  <c:pt idx="3">
                    <c:v>0.60832148258747043</c:v>
                  </c:pt>
                  <c:pt idx="4">
                    <c:v>0.31162636409349265</c:v>
                  </c:pt>
                  <c:pt idx="5">
                    <c:v>0.39438063431348419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plot!$E$97:$E$102</c:f>
              <c:strCache>
                <c:ptCount val="6"/>
                <c:pt idx="0">
                  <c:v>medium only</c:v>
                </c:pt>
                <c:pt idx="1">
                  <c:v>undispersed</c:v>
                </c:pt>
                <c:pt idx="2">
                  <c:v>dispersed MWCNT by 0.1% CTAB aqueous solution</c:v>
                </c:pt>
                <c:pt idx="3">
                  <c:v>dispersed MWCNT by 0.1% SDBS aqueous solution</c:v>
                </c:pt>
                <c:pt idx="4">
                  <c:v>redispersed by 0.1%CTAB aqueous solution</c:v>
                </c:pt>
                <c:pt idx="5">
                  <c:v>redispersed by 0.1%SDBS aqueous solution</c:v>
                </c:pt>
              </c:strCache>
            </c:strRef>
          </c:cat>
          <c:val>
            <c:numRef>
              <c:f>plot!$I$97:$I$102</c:f>
              <c:numCache>
                <c:formatCode>General</c:formatCode>
                <c:ptCount val="6"/>
                <c:pt idx="0">
                  <c:v>1.4791924600000002</c:v>
                </c:pt>
                <c:pt idx="1">
                  <c:v>1.3675075875000005</c:v>
                </c:pt>
                <c:pt idx="2">
                  <c:v>16.384849663499999</c:v>
                </c:pt>
                <c:pt idx="3">
                  <c:v>13.871100746250001</c:v>
                </c:pt>
                <c:pt idx="4">
                  <c:v>4.860468159999999</c:v>
                </c:pt>
                <c:pt idx="5">
                  <c:v>4.1209898075000009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2-4100-B7CA-69976AE3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105872"/>
        <c:axId val="472666112"/>
        <c:extLst>
          <c:ext xmlns:c15="http://schemas.microsoft.com/office/drawing/2012/chart" uri="{02D57815-91ED-43cb-92C2-25804820EDAC}">
            <c15:filteredBarSeries>
              <c15:ser>
                <c:idx val="3"/>
                <c:order val="4"/>
                <c:tx>
                  <c:v>Soil (500C)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plot!$E$97:$E$102</c15:sqref>
                        </c15:formulaRef>
                      </c:ext>
                    </c:extLst>
                    <c:strCache>
                      <c:ptCount val="6"/>
                      <c:pt idx="0">
                        <c:v>medium only</c:v>
                      </c:pt>
                      <c:pt idx="1">
                        <c:v>undispersed</c:v>
                      </c:pt>
                      <c:pt idx="2">
                        <c:v>dispersed MWCNT by 0.1% CTAB aqueous solution</c:v>
                      </c:pt>
                      <c:pt idx="3">
                        <c:v>dispersed MWCNT by 0.1% SDBS aqueous solution</c:v>
                      </c:pt>
                      <c:pt idx="4">
                        <c:v>redispersed by 0.1%CTAB aqueous solution</c:v>
                      </c:pt>
                      <c:pt idx="5">
                        <c:v>redispersed by 0.1%SDBS aqueous solution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'Aggregation and redispersion'!$P$219:$P$233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14.116006300000002</c:v>
                      </c:pt>
                      <c:pt idx="4">
                        <c:v>0</c:v>
                      </c:pt>
                      <c:pt idx="5">
                        <c:v>3.8020335000000003</c:v>
                      </c:pt>
                      <c:pt idx="6">
                        <c:v>4.6439871299999993</c:v>
                      </c:pt>
                      <c:pt idx="7">
                        <c:v>3.4797583000000003</c:v>
                      </c:pt>
                      <c:pt idx="9">
                        <c:v>0</c:v>
                      </c:pt>
                      <c:pt idx="10">
                        <c:v>14.454777860000004</c:v>
                      </c:pt>
                      <c:pt idx="11">
                        <c:v>12.887238710000002</c:v>
                      </c:pt>
                      <c:pt idx="12">
                        <c:v>14.580199589999996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7F2-4100-B7CA-69976AE31E8E}"/>
                  </c:ext>
                </c:extLst>
              </c15:ser>
            </c15:filteredBarSeries>
          </c:ext>
        </c:extLst>
      </c:barChart>
      <c:catAx>
        <c:axId val="4661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666112"/>
        <c:crosses val="autoZero"/>
        <c:auto val="1"/>
        <c:lblAlgn val="ctr"/>
        <c:lblOffset val="100"/>
        <c:noMultiLvlLbl val="0"/>
      </c:catAx>
      <c:valAx>
        <c:axId val="47266611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 b="0" i="0" u="none" strike="noStrike" baseline="0">
                    <a:effectLst/>
                  </a:rPr>
                  <a:t>∆T (◦C)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1019066403681784E-3"/>
              <c:y val="0.34385138892437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6105872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8353807845025292"/>
          <c:y val="1.545022412956225E-2"/>
          <c:w val="0.57945176971221801"/>
          <c:h val="0.21153813177187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7387109540253E-2"/>
          <c:y val="8.9444583151109952E-2"/>
          <c:w val="0.91379030827385743"/>
          <c:h val="0.68709340127736263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plot!$G$104:$H$104</c:f>
              <c:strCache>
                <c:ptCount val="1"/>
                <c:pt idx="0">
                  <c:v> Mixture of kaolin and soil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plot!$H$105:$H$110</c15:sqref>
                    </c15:fullRef>
                  </c:ext>
                </c:extLst>
                <c:f>plot!$H$107:$H$110</c:f>
                <c:numCache>
                  <c:formatCode>General</c:formatCode>
                  <c:ptCount val="4"/>
                  <c:pt idx="0">
                    <c:v>0.52217595747491063</c:v>
                  </c:pt>
                  <c:pt idx="1">
                    <c:v>1.0253114809447335</c:v>
                  </c:pt>
                  <c:pt idx="2">
                    <c:v>0.38713656436619059</c:v>
                  </c:pt>
                  <c:pt idx="3">
                    <c:v>0.87802229207704141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plot!$H$105:$H$110</c15:sqref>
                    </c15:fullRef>
                  </c:ext>
                </c:extLst>
                <c:f>plot!$H$107:$H$110</c:f>
                <c:numCache>
                  <c:formatCode>General</c:formatCode>
                  <c:ptCount val="4"/>
                  <c:pt idx="0">
                    <c:v>0.52217595747491063</c:v>
                  </c:pt>
                  <c:pt idx="1">
                    <c:v>1.0253114809447335</c:v>
                  </c:pt>
                  <c:pt idx="2">
                    <c:v>0.38713656436619059</c:v>
                  </c:pt>
                  <c:pt idx="3">
                    <c:v>0.87802229207704141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plot!$F$105:$F$110</c15:sqref>
                  </c15:fullRef>
                </c:ext>
              </c:extLst>
              <c:f>plot!$F$107:$F$110</c:f>
              <c:strCache>
                <c:ptCount val="4"/>
                <c:pt idx="0">
                  <c:v>dispersed MWCNT by 0.1% CTAB/acetone solution</c:v>
                </c:pt>
                <c:pt idx="1">
                  <c:v>dispersed MWCNT by 0.1% SDBS/acetone solution</c:v>
                </c:pt>
                <c:pt idx="2">
                  <c:v>redispersed by 0.1%CTAB/acetone solution</c:v>
                </c:pt>
                <c:pt idx="3">
                  <c:v>redispersed by 0.1%SDBS/acetone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plot!$G$105:$G$110</c15:sqref>
                  </c15:fullRef>
                </c:ext>
              </c:extLst>
              <c:f>plot!$G$107:$G$110</c:f>
              <c:numCache>
                <c:formatCode>General</c:formatCode>
                <c:ptCount val="4"/>
                <c:pt idx="0">
                  <c:v>14.839386693333331</c:v>
                </c:pt>
                <c:pt idx="1">
                  <c:v>16.475042956666663</c:v>
                </c:pt>
                <c:pt idx="2">
                  <c:v>11.048846640000001</c:v>
                </c:pt>
                <c:pt idx="3">
                  <c:v>13.907457916666667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6-47DB-8EC8-836B63E000E0}"/>
            </c:ext>
          </c:extLst>
        </c:ser>
        <c:ser>
          <c:idx val="4"/>
          <c:order val="2"/>
          <c:tx>
            <c:strRef>
              <c:f>plot!$I$104</c:f>
              <c:strCache>
                <c:ptCount val="1"/>
                <c:pt idx="0">
                  <c:v>Mixture of kaolin and soil ( 500°C)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plot!$J$105:$J$110</c15:sqref>
                    </c15:fullRef>
                  </c:ext>
                </c:extLst>
                <c:f>plot!$J$107:$J$110</c:f>
                <c:numCache>
                  <c:formatCode>General</c:formatCode>
                  <c:ptCount val="4"/>
                  <c:pt idx="0">
                    <c:v>1.5777582489359163</c:v>
                  </c:pt>
                  <c:pt idx="1">
                    <c:v>1.0263334287143433</c:v>
                  </c:pt>
                  <c:pt idx="2">
                    <c:v>0.69561749649183968</c:v>
                  </c:pt>
                  <c:pt idx="3">
                    <c:v>1.3238461653408984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plot!$J$105:$J$110</c15:sqref>
                    </c15:fullRef>
                  </c:ext>
                </c:extLst>
                <c:f>plot!$J$107:$J$110</c:f>
                <c:numCache>
                  <c:formatCode>General</c:formatCode>
                  <c:ptCount val="4"/>
                  <c:pt idx="0">
                    <c:v>1.5777582489359163</c:v>
                  </c:pt>
                  <c:pt idx="1">
                    <c:v>1.0263334287143433</c:v>
                  </c:pt>
                  <c:pt idx="2">
                    <c:v>0.69561749649183968</c:v>
                  </c:pt>
                  <c:pt idx="3">
                    <c:v>1.3238461653408984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plot!$F$105:$F$110</c15:sqref>
                  </c15:fullRef>
                </c:ext>
              </c:extLst>
              <c:f>plot!$F$107:$F$110</c:f>
              <c:strCache>
                <c:ptCount val="4"/>
                <c:pt idx="0">
                  <c:v>dispersed MWCNT by 0.1% CTAB/acetone solution</c:v>
                </c:pt>
                <c:pt idx="1">
                  <c:v>dispersed MWCNT by 0.1% SDBS/acetone solution</c:v>
                </c:pt>
                <c:pt idx="2">
                  <c:v>redispersed by 0.1%CTAB/acetone solution</c:v>
                </c:pt>
                <c:pt idx="3">
                  <c:v>redispersed by 0.1%SDBS/acetone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plot!$I$105:$I$110</c15:sqref>
                  </c15:fullRef>
                </c:ext>
              </c:extLst>
              <c:f>plot!$I$107:$I$110</c:f>
              <c:numCache>
                <c:formatCode>General</c:formatCode>
                <c:ptCount val="4"/>
                <c:pt idx="0">
                  <c:v>18.175790746666667</c:v>
                </c:pt>
                <c:pt idx="1">
                  <c:v>17.033546048333335</c:v>
                </c:pt>
                <c:pt idx="2">
                  <c:v>17.258334449999996</c:v>
                </c:pt>
                <c:pt idx="3">
                  <c:v>16.920655163333333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EA6-47DB-8EC8-836B63E0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668464"/>
        <c:axId val="472668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plot!$D$104:$F$104</c15:sqref>
                        </c15:formulaRef>
                      </c:ext>
                    </c:extLst>
                    <c:strCache>
                      <c:ptCount val="1"/>
                      <c:pt idx="0">
                        <c:v>Mixture of kaolin and soil (500°C)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plot!$H$105:$H$110</c15:sqref>
                          </c15:fullRef>
                          <c15:formulaRef>
                            <c15:sqref>plot!$H$107:$H$110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0.52217595747491063</c:v>
                        </c:pt>
                        <c:pt idx="1">
                          <c:v>1.0253114809447335</c:v>
                        </c:pt>
                        <c:pt idx="2">
                          <c:v>0.38713656436619059</c:v>
                        </c:pt>
                        <c:pt idx="3">
                          <c:v>0.87802229207704141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plot!$H$105:$H$110</c15:sqref>
                          </c15:fullRef>
                          <c15:formulaRef>
                            <c15:sqref>plot!$H$107:$H$110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0.52217595747491063</c:v>
                        </c:pt>
                        <c:pt idx="1">
                          <c:v>1.0253114809447335</c:v>
                        </c:pt>
                        <c:pt idx="2">
                          <c:v>0.38713656436619059</c:v>
                        </c:pt>
                        <c:pt idx="3">
                          <c:v>0.87802229207704141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plot!$F$105:$F$110</c15:sqref>
                        </c15:fullRef>
                        <c15:formulaRef>
                          <c15:sqref>plot!$F$107:$F$110</c15:sqref>
                        </c15:formulaRef>
                      </c:ext>
                    </c:extLst>
                    <c:strCache>
                      <c:ptCount val="4"/>
                      <c:pt idx="0">
                        <c:v>dispersed MWCNT by 0.1% CTAB/acetone solution</c:v>
                      </c:pt>
                      <c:pt idx="1">
                        <c:v>dispersed MWCNT by 0.1% SDBS/acetone solution</c:v>
                      </c:pt>
                      <c:pt idx="2">
                        <c:v>redispersed by 0.1%CTAB/acetone solution</c:v>
                      </c:pt>
                      <c:pt idx="3">
                        <c:v>redispersed by 0.1%SDBS/acetone solution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plot!$D$105:$D$110</c15:sqref>
                        </c15:fullRef>
                        <c15:formulaRef>
                          <c15:sqref>plot!$D$107:$D$110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16.823659883333335</c:v>
                      </c:pt>
                      <c:pt idx="1">
                        <c:v>15.15362116</c:v>
                      </c:pt>
                      <c:pt idx="2">
                        <c:v>3.8419263100000003</c:v>
                      </c:pt>
                      <c:pt idx="3">
                        <c:v>13.974072053333336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EA6-47DB-8EC8-836B63E000E0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plot!$H$96</c15:sqref>
                        </c15:formulaRef>
                      </c:ext>
                    </c:extLst>
                    <c:strCache>
                      <c:ptCount val="1"/>
                      <c:pt idx="0">
                        <c:v>Soil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chemeClr val="accent6"/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plot!$J$97:$J$102</c15:sqref>
                          </c15:fullRef>
                          <c15:formulaRef>
                            <c15:sqref>plot!$J$99:$J$102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0.87199977647530891</c:v>
                        </c:pt>
                        <c:pt idx="1">
                          <c:v>0.60832148258747043</c:v>
                        </c:pt>
                        <c:pt idx="2">
                          <c:v>0.31162636409349265</c:v>
                        </c:pt>
                        <c:pt idx="3">
                          <c:v>0.39438063431348419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plot!$J$97:$J$102</c15:sqref>
                          </c15:fullRef>
                          <c15:formulaRef>
                            <c15:sqref>plot!$J$99:$J$102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0.87199977647530891</c:v>
                        </c:pt>
                        <c:pt idx="1">
                          <c:v>0.60832148258747043</c:v>
                        </c:pt>
                        <c:pt idx="2">
                          <c:v>0.31162636409349265</c:v>
                        </c:pt>
                        <c:pt idx="3">
                          <c:v>0.39438063431348419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plot!$F$105:$F$110</c15:sqref>
                        </c15:fullRef>
                        <c15:formulaRef>
                          <c15:sqref>plot!$F$107:$F$110</c15:sqref>
                        </c15:formulaRef>
                      </c:ext>
                    </c:extLst>
                    <c:strCache>
                      <c:ptCount val="4"/>
                      <c:pt idx="0">
                        <c:v>dispersed MWCNT by 0.1% CTAB/acetone solution</c:v>
                      </c:pt>
                      <c:pt idx="1">
                        <c:v>dispersed MWCNT by 0.1% SDBS/acetone solution</c:v>
                      </c:pt>
                      <c:pt idx="2">
                        <c:v>redispersed by 0.1%CTAB/acetone solution</c:v>
                      </c:pt>
                      <c:pt idx="3">
                        <c:v>redispersed by 0.1%SDBS/acetone solution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plot!$I$97:$I$102</c15:sqref>
                        </c15:fullRef>
                        <c15:formulaRef>
                          <c15:sqref>plot!$I$99:$I$102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16.384849663499999</c:v>
                      </c:pt>
                      <c:pt idx="1">
                        <c:v>13.871100746250001</c:v>
                      </c:pt>
                      <c:pt idx="2">
                        <c:v>4.860468159999999</c:v>
                      </c:pt>
                      <c:pt idx="3">
                        <c:v>4.1209898075000009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EA6-47DB-8EC8-836B63E000E0}"/>
                  </c:ext>
                </c:extLst>
              </c15:ser>
            </c15:filteredBarSeries>
          </c:ext>
        </c:extLst>
      </c:barChart>
      <c:catAx>
        <c:axId val="4726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668072"/>
        <c:crosses val="autoZero"/>
        <c:auto val="1"/>
        <c:lblAlgn val="ctr"/>
        <c:lblOffset val="100"/>
        <c:noMultiLvlLbl val="0"/>
      </c:catAx>
      <c:valAx>
        <c:axId val="472668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 b="0" i="0" u="none" strike="noStrike" baseline="0">
                    <a:effectLst/>
                  </a:rPr>
                  <a:t>∆T (◦C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994127467168855E-2"/>
              <c:y val="0.42797848686958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668464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844207299044294"/>
          <c:y val="5.2426526386655639E-2"/>
          <c:w val="0.82937940383102038"/>
          <c:h val="0.1318898070504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7387109540253E-2"/>
          <c:y val="8.9444583151109952E-2"/>
          <c:w val="0.91379030827385743"/>
          <c:h val="0.68709340127736263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plot!$G$104:$H$104</c:f>
              <c:strCache>
                <c:ptCount val="1"/>
                <c:pt idx="0">
                  <c:v> Mixture of kaolin and soil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plot!$H$105:$H$110</c15:sqref>
                    </c15:fullRef>
                  </c:ext>
                </c:extLst>
                <c:f>plot!$H$107:$H$110</c:f>
                <c:numCache>
                  <c:formatCode>General</c:formatCode>
                  <c:ptCount val="4"/>
                  <c:pt idx="0">
                    <c:v>0.52217595747491063</c:v>
                  </c:pt>
                  <c:pt idx="1">
                    <c:v>1.0253114809447335</c:v>
                  </c:pt>
                  <c:pt idx="2">
                    <c:v>0.38713656436619059</c:v>
                  </c:pt>
                  <c:pt idx="3">
                    <c:v>0.87802229207704141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plot!$H$105:$H$110</c15:sqref>
                    </c15:fullRef>
                  </c:ext>
                </c:extLst>
                <c:f>plot!$H$107:$H$110</c:f>
                <c:numCache>
                  <c:formatCode>General</c:formatCode>
                  <c:ptCount val="4"/>
                  <c:pt idx="0">
                    <c:v>0.52217595747491063</c:v>
                  </c:pt>
                  <c:pt idx="1">
                    <c:v>1.0253114809447335</c:v>
                  </c:pt>
                  <c:pt idx="2">
                    <c:v>0.38713656436619059</c:v>
                  </c:pt>
                  <c:pt idx="3">
                    <c:v>0.87802229207704141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plot!$H$97:$H$102</c15:sqref>
                  </c15:fullRef>
                </c:ext>
              </c:extLst>
              <c:f>plot!$H$99:$H$102</c:f>
              <c:strCache>
                <c:ptCount val="4"/>
                <c:pt idx="0">
                  <c:v>dispersed MWCNT by 0.1% CTAB aqueous solution</c:v>
                </c:pt>
                <c:pt idx="1">
                  <c:v>dispersed MWCNT by 0.1% SDBS aqueous solution</c:v>
                </c:pt>
                <c:pt idx="2">
                  <c:v>redispersed by 0.1%CTAB aqueous solution</c:v>
                </c:pt>
                <c:pt idx="3">
                  <c:v>redispersed by 0.1%SDBS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plot!$F$97:$F$102</c15:sqref>
                  </c15:fullRef>
                </c:ext>
              </c:extLst>
              <c:f>plot!$F$99:$F$102</c:f>
              <c:numCache>
                <c:formatCode>General</c:formatCode>
                <c:ptCount val="4"/>
                <c:pt idx="0">
                  <c:v>14.337821790000001</c:v>
                </c:pt>
                <c:pt idx="1">
                  <c:v>14.941504746666666</c:v>
                </c:pt>
                <c:pt idx="2">
                  <c:v>2.212666796666666</c:v>
                </c:pt>
                <c:pt idx="3">
                  <c:v>12.819140039999999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E-4780-8C49-DBBD4E1CB532}"/>
            </c:ext>
          </c:extLst>
        </c:ser>
        <c:ser>
          <c:idx val="4"/>
          <c:order val="2"/>
          <c:tx>
            <c:strRef>
              <c:f>plot!$I$104</c:f>
              <c:strCache>
                <c:ptCount val="1"/>
                <c:pt idx="0">
                  <c:v>Mixture of kaolin and soil ( 500°C)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plot!$J$105:$J$110</c15:sqref>
                    </c15:fullRef>
                  </c:ext>
                </c:extLst>
                <c:f>plot!$J$107:$J$110</c:f>
                <c:numCache>
                  <c:formatCode>General</c:formatCode>
                  <c:ptCount val="4"/>
                  <c:pt idx="0">
                    <c:v>1.5777582489359163</c:v>
                  </c:pt>
                  <c:pt idx="1">
                    <c:v>1.0263334287143433</c:v>
                  </c:pt>
                  <c:pt idx="2">
                    <c:v>0.69561749649183968</c:v>
                  </c:pt>
                  <c:pt idx="3">
                    <c:v>1.3238461653408984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plot!$J$105:$J$110</c15:sqref>
                    </c15:fullRef>
                  </c:ext>
                </c:extLst>
                <c:f>plot!$J$107:$J$110</c:f>
                <c:numCache>
                  <c:formatCode>General</c:formatCode>
                  <c:ptCount val="4"/>
                  <c:pt idx="0">
                    <c:v>1.5777582489359163</c:v>
                  </c:pt>
                  <c:pt idx="1">
                    <c:v>1.0263334287143433</c:v>
                  </c:pt>
                  <c:pt idx="2">
                    <c:v>0.69561749649183968</c:v>
                  </c:pt>
                  <c:pt idx="3">
                    <c:v>1.3238461653408984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plot!$H$97:$H$102</c15:sqref>
                  </c15:fullRef>
                </c:ext>
              </c:extLst>
              <c:f>plot!$H$99:$H$102</c:f>
              <c:strCache>
                <c:ptCount val="4"/>
                <c:pt idx="0">
                  <c:v>dispersed MWCNT by 0.1% CTAB aqueous solution</c:v>
                </c:pt>
                <c:pt idx="1">
                  <c:v>dispersed MWCNT by 0.1% SDBS aqueous solution</c:v>
                </c:pt>
                <c:pt idx="2">
                  <c:v>redispersed by 0.1%CTAB aqueous solution</c:v>
                </c:pt>
                <c:pt idx="3">
                  <c:v>redispersed by 0.1%SDBS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plot!$D$105:$D$110</c15:sqref>
                  </c15:fullRef>
                </c:ext>
              </c:extLst>
              <c:f>plot!$D$107:$D$110</c:f>
              <c:numCache>
                <c:formatCode>General</c:formatCode>
                <c:ptCount val="4"/>
                <c:pt idx="0">
                  <c:v>16.823659883333335</c:v>
                </c:pt>
                <c:pt idx="1">
                  <c:v>15.15362116</c:v>
                </c:pt>
                <c:pt idx="2">
                  <c:v>3.8419263100000003</c:v>
                </c:pt>
                <c:pt idx="3">
                  <c:v>13.974072053333336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DBE-4780-8C49-DBBD4E1C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96504"/>
        <c:axId val="657997288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plot!$D$104:$F$104</c15:sqref>
                        </c15:formulaRef>
                      </c:ext>
                    </c:extLst>
                    <c:strCache>
                      <c:ptCount val="1"/>
                      <c:pt idx="0">
                        <c:v>Mixture of kaolin and soil (500°C)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plot!$H$105:$H$110</c15:sqref>
                          </c15:fullRef>
                          <c15:formulaRef>
                            <c15:sqref>plot!$H$107:$H$110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0.52217595747491063</c:v>
                        </c:pt>
                        <c:pt idx="1">
                          <c:v>1.0253114809447335</c:v>
                        </c:pt>
                        <c:pt idx="2">
                          <c:v>0.38713656436619059</c:v>
                        </c:pt>
                        <c:pt idx="3">
                          <c:v>0.87802229207704141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plot!$H$105:$H$110</c15:sqref>
                          </c15:fullRef>
                          <c15:formulaRef>
                            <c15:sqref>plot!$H$107:$H$110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0.52217595747491063</c:v>
                        </c:pt>
                        <c:pt idx="1">
                          <c:v>1.0253114809447335</c:v>
                        </c:pt>
                        <c:pt idx="2">
                          <c:v>0.38713656436619059</c:v>
                        </c:pt>
                        <c:pt idx="3">
                          <c:v>0.87802229207704141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plot!$H$97:$H$102</c15:sqref>
                        </c15:fullRef>
                        <c15:formulaRef>
                          <c15:sqref>plot!$H$99:$H$102</c15:sqref>
                        </c15:formulaRef>
                      </c:ext>
                    </c:extLst>
                    <c:strCache>
                      <c:ptCount val="4"/>
                      <c:pt idx="0">
                        <c:v>dispersed MWCNT by 0.1% CTAB aqueous solution</c:v>
                      </c:pt>
                      <c:pt idx="1">
                        <c:v>dispersed MWCNT by 0.1% SDBS aqueous solution</c:v>
                      </c:pt>
                      <c:pt idx="2">
                        <c:v>redispersed by 0.1%CTAB aqueous solution</c:v>
                      </c:pt>
                      <c:pt idx="3">
                        <c:v>redispersed by 0.1%SDBS aqueous solution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plot!$D$105:$D$110</c15:sqref>
                        </c15:fullRef>
                        <c15:formulaRef>
                          <c15:sqref>plot!$D$107:$D$110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16.823659883333335</c:v>
                      </c:pt>
                      <c:pt idx="1">
                        <c:v>15.15362116</c:v>
                      </c:pt>
                      <c:pt idx="2">
                        <c:v>3.8419263100000003</c:v>
                      </c:pt>
                      <c:pt idx="3">
                        <c:v>13.974072053333336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DBE-4780-8C49-DBBD4E1CB532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plot!$H$96</c15:sqref>
                        </c15:formulaRef>
                      </c:ext>
                    </c:extLst>
                    <c:strCache>
                      <c:ptCount val="1"/>
                      <c:pt idx="0">
                        <c:v>Soil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chemeClr val="accent6"/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plot!$J$97:$J$102</c15:sqref>
                          </c15:fullRef>
                          <c15:formulaRef>
                            <c15:sqref>plot!$J$99:$J$102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0.87199977647530891</c:v>
                        </c:pt>
                        <c:pt idx="1">
                          <c:v>0.60832148258747043</c:v>
                        </c:pt>
                        <c:pt idx="2">
                          <c:v>0.31162636409349265</c:v>
                        </c:pt>
                        <c:pt idx="3">
                          <c:v>0.39438063431348419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plot!$J$97:$J$102</c15:sqref>
                          </c15:fullRef>
                          <c15:formulaRef>
                            <c15:sqref>plot!$J$99:$J$102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0.87199977647530891</c:v>
                        </c:pt>
                        <c:pt idx="1">
                          <c:v>0.60832148258747043</c:v>
                        </c:pt>
                        <c:pt idx="2">
                          <c:v>0.31162636409349265</c:v>
                        </c:pt>
                        <c:pt idx="3">
                          <c:v>0.39438063431348419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plot!$H$97:$H$102</c15:sqref>
                        </c15:fullRef>
                        <c15:formulaRef>
                          <c15:sqref>plot!$H$99:$H$102</c15:sqref>
                        </c15:formulaRef>
                      </c:ext>
                    </c:extLst>
                    <c:strCache>
                      <c:ptCount val="4"/>
                      <c:pt idx="0">
                        <c:v>dispersed MWCNT by 0.1% CTAB aqueous solution</c:v>
                      </c:pt>
                      <c:pt idx="1">
                        <c:v>dispersed MWCNT by 0.1% SDBS aqueous solution</c:v>
                      </c:pt>
                      <c:pt idx="2">
                        <c:v>redispersed by 0.1%CTAB aqueous solution</c:v>
                      </c:pt>
                      <c:pt idx="3">
                        <c:v>redispersed by 0.1%SDBS aqueous solution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plot!$I$97:$I$102</c15:sqref>
                        </c15:fullRef>
                        <c15:formulaRef>
                          <c15:sqref>plot!$I$99:$I$102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16.384849663499999</c:v>
                      </c:pt>
                      <c:pt idx="1">
                        <c:v>13.871100746250001</c:v>
                      </c:pt>
                      <c:pt idx="2">
                        <c:v>4.860468159999999</c:v>
                      </c:pt>
                      <c:pt idx="3">
                        <c:v>4.1209898075000009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DBE-4780-8C49-DBBD4E1CB532}"/>
                  </c:ext>
                </c:extLst>
              </c15:ser>
            </c15:filteredBarSeries>
          </c:ext>
        </c:extLst>
      </c:barChart>
      <c:catAx>
        <c:axId val="65799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997288"/>
        <c:crosses val="autoZero"/>
        <c:auto val="1"/>
        <c:lblAlgn val="ctr"/>
        <c:lblOffset val="100"/>
        <c:noMultiLvlLbl val="0"/>
      </c:catAx>
      <c:valAx>
        <c:axId val="657997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 b="0" i="0" u="none" strike="noStrike" baseline="0">
                    <a:effectLst/>
                  </a:rPr>
                  <a:t>∆T (◦C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994127467168855E-2"/>
              <c:y val="0.42797848686958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996504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844207299044294"/>
          <c:y val="5.2426526386655639E-2"/>
          <c:w val="0.82937940383102038"/>
          <c:h val="0.1318898070504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0250536864711"/>
          <c:y val="6.0347930192936411E-2"/>
          <c:w val="0.85221689334287765"/>
          <c:h val="0.76035511350554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plot!$U$3</c:f>
              <c:strCache>
                <c:ptCount val="1"/>
                <c:pt idx="0">
                  <c:v>Sand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plot!$T$4:$T$5</c:f>
              <c:strCache>
                <c:ptCount val="2"/>
                <c:pt idx="0">
                  <c:v>undispersed MWCNT</c:v>
                </c:pt>
                <c:pt idx="1">
                  <c:v>dispersed MWCNT</c:v>
                </c:pt>
              </c:strCache>
            </c:strRef>
          </c:cat>
          <c:val>
            <c:numRef>
              <c:f>plot!$U$4:$U$5</c:f>
              <c:numCache>
                <c:formatCode>General</c:formatCode>
                <c:ptCount val="2"/>
                <c:pt idx="0">
                  <c:v>0.13743677999999893</c:v>
                </c:pt>
                <c:pt idx="1">
                  <c:v>16.790277118710364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35-4FE7-B2CC-80945BC3D5D8}"/>
            </c:ext>
          </c:extLst>
        </c:ser>
        <c:ser>
          <c:idx val="1"/>
          <c:order val="1"/>
          <c:tx>
            <c:strRef>
              <c:f>plot!$V$3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plot!$T$4:$T$5</c:f>
              <c:strCache>
                <c:ptCount val="2"/>
                <c:pt idx="0">
                  <c:v>undispersed MWCNT</c:v>
                </c:pt>
                <c:pt idx="1">
                  <c:v>dispersed MWCNT</c:v>
                </c:pt>
              </c:strCache>
            </c:strRef>
          </c:cat>
          <c:val>
            <c:numRef>
              <c:f>plot!$V$4:$V$5</c:f>
              <c:numCache>
                <c:formatCode>General</c:formatCode>
                <c:ptCount val="2"/>
                <c:pt idx="0">
                  <c:v>1.3675075875000005</c:v>
                </c:pt>
                <c:pt idx="1">
                  <c:v>16.384849663499999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35-4FE7-B2CC-80945BC3D5D8}"/>
            </c:ext>
          </c:extLst>
        </c:ser>
        <c:ser>
          <c:idx val="2"/>
          <c:order val="2"/>
          <c:tx>
            <c:strRef>
              <c:f>plot!$W$3</c:f>
              <c:strCache>
                <c:ptCount val="1"/>
                <c:pt idx="0">
                  <c:v>Sludge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plot!$T$4:$T$5</c:f>
              <c:strCache>
                <c:ptCount val="2"/>
                <c:pt idx="0">
                  <c:v>undispersed MWCNT</c:v>
                </c:pt>
                <c:pt idx="1">
                  <c:v>dispersed MWCNT</c:v>
                </c:pt>
              </c:strCache>
            </c:strRef>
          </c:cat>
          <c:val>
            <c:numRef>
              <c:f>plot!$W$4:$W$5</c:f>
              <c:numCache>
                <c:formatCode>General</c:formatCode>
                <c:ptCount val="2"/>
                <c:pt idx="0">
                  <c:v>1.9391437566666667</c:v>
                </c:pt>
                <c:pt idx="1">
                  <c:v>12.800252183333333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35-4FE7-B2CC-80945BC3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98072"/>
        <c:axId val="657997680"/>
      </c:barChart>
      <c:catAx>
        <c:axId val="65799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997680"/>
        <c:crosses val="autoZero"/>
        <c:auto val="1"/>
        <c:lblAlgn val="ctr"/>
        <c:lblOffset val="100"/>
        <c:noMultiLvlLbl val="0"/>
      </c:catAx>
      <c:valAx>
        <c:axId val="657997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998072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873180625149126"/>
          <c:y val="0.16878095501220244"/>
          <c:w val="0.12111691720353139"/>
          <c:h val="0.22267163972924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'Blind test'!$V$24:$V$28</c:f>
                <c:numCache>
                  <c:formatCode>General</c:formatCode>
                  <c:ptCount val="5"/>
                  <c:pt idx="0">
                    <c:v>4.3671999999999999E-3</c:v>
                  </c:pt>
                  <c:pt idx="1">
                    <c:v>0.11768627557513338</c:v>
                  </c:pt>
                  <c:pt idx="2">
                    <c:v>1.0206557666862228</c:v>
                  </c:pt>
                  <c:pt idx="3">
                    <c:v>0.67042130552152635</c:v>
                  </c:pt>
                  <c:pt idx="4">
                    <c:v>1.1357239540233637</c:v>
                  </c:pt>
                </c:numCache>
              </c:numRef>
            </c:plus>
            <c:minus>
              <c:numRef>
                <c:f>'Blind test'!$V$24:$V$28</c:f>
                <c:numCache>
                  <c:formatCode>General</c:formatCode>
                  <c:ptCount val="5"/>
                  <c:pt idx="0">
                    <c:v>4.3671999999999999E-3</c:v>
                  </c:pt>
                  <c:pt idx="1">
                    <c:v>0.11768627557513338</c:v>
                  </c:pt>
                  <c:pt idx="2">
                    <c:v>1.0206557666862228</c:v>
                  </c:pt>
                  <c:pt idx="3">
                    <c:v>0.67042130552152635</c:v>
                  </c:pt>
                  <c:pt idx="4">
                    <c:v>1.1357239540233637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'Blind test'!$T$24:$T$28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</c:numCache>
            </c:numRef>
          </c:xVal>
          <c:yVal>
            <c:numRef>
              <c:f>'Blind test'!$U$24:$U$28</c:f>
              <c:numCache>
                <c:formatCode>General</c:formatCode>
                <c:ptCount val="5"/>
                <c:pt idx="0">
                  <c:v>0.83</c:v>
                </c:pt>
                <c:pt idx="1">
                  <c:v>5.5751112570869772</c:v>
                </c:pt>
                <c:pt idx="2">
                  <c:v>14.267269548169999</c:v>
                </c:pt>
                <c:pt idx="3">
                  <c:v>23.049489915000002</c:v>
                </c:pt>
                <c:pt idx="4">
                  <c:v>31.840405515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A-41D2-BE8C-04FB8093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452248"/>
        <c:axId val="680442840"/>
      </c:scatterChart>
      <c:valAx>
        <c:axId val="680452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2840"/>
        <c:crosses val="autoZero"/>
        <c:crossBetween val="midCat"/>
      </c:valAx>
      <c:valAx>
        <c:axId val="680442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224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(a)</a:t>
            </a:r>
          </a:p>
        </c:rich>
      </c:tx>
      <c:layout>
        <c:manualLayout>
          <c:xMode val="edge"/>
          <c:yMode val="edge"/>
          <c:x val="2.3484793873626863E-3"/>
          <c:y val="8.359456635318705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13786686739212"/>
          <c:y val="9.2012605007446166E-2"/>
          <c:w val="0.81776663319379783"/>
          <c:h val="0.61991788643974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plot!$B$16</c:f>
              <c:strCache>
                <c:ptCount val="1"/>
                <c:pt idx="0">
                  <c:v>whole grain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plot!$C$17:$K$17</c15:sqref>
                    </c15:fullRef>
                  </c:ext>
                </c:extLst>
                <c:f>(plot!$D$17:$E$17,plot!$H$17:$I$17)</c:f>
                <c:numCache>
                  <c:formatCode>General</c:formatCode>
                  <c:ptCount val="4"/>
                  <c:pt idx="0">
                    <c:v>1.0420136382440761</c:v>
                  </c:pt>
                  <c:pt idx="1">
                    <c:v>0.610480570241971</c:v>
                  </c:pt>
                  <c:pt idx="2">
                    <c:v>0.71095107868176466</c:v>
                  </c:pt>
                  <c:pt idx="3">
                    <c:v>0.87688619565308124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plot!$C$17:$K$17</c15:sqref>
                    </c15:fullRef>
                  </c:ext>
                </c:extLst>
                <c:f>(plot!$D$17:$E$17,plot!$H$17:$I$17)</c:f>
                <c:numCache>
                  <c:formatCode>General</c:formatCode>
                  <c:ptCount val="4"/>
                  <c:pt idx="0">
                    <c:v>1.0420136382440761</c:v>
                  </c:pt>
                  <c:pt idx="1">
                    <c:v>0.610480570241971</c:v>
                  </c:pt>
                  <c:pt idx="2">
                    <c:v>0.71095107868176466</c:v>
                  </c:pt>
                  <c:pt idx="3">
                    <c:v>0.87688619565308124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plot!$C$15:$K$15</c15:sqref>
                  </c15:fullRef>
                </c:ext>
              </c:extLst>
              <c:f>(plot!$D$15:$E$15,plot!$H$15:$I$15)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plot!$C$16:$K$16</c15:sqref>
                  </c15:fullRef>
                </c:ext>
              </c:extLst>
              <c:f>(plot!$D$16:$E$16,plot!$H$16:$I$16)</c:f>
              <c:numCache>
                <c:formatCode>General</c:formatCode>
                <c:ptCount val="4"/>
                <c:pt idx="0">
                  <c:v>16.790277118710364</c:v>
                </c:pt>
                <c:pt idx="1">
                  <c:v>14.462577986666668</c:v>
                </c:pt>
                <c:pt idx="2">
                  <c:v>17.132812167499999</c:v>
                </c:pt>
                <c:pt idx="3">
                  <c:v>14.721311436666667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7-481D-AA9D-61D256C60798}"/>
            </c:ext>
          </c:extLst>
        </c:ser>
        <c:ser>
          <c:idx val="1"/>
          <c:order val="1"/>
          <c:tx>
            <c:strRef>
              <c:f>plot!$B$18</c:f>
              <c:strCache>
                <c:ptCount val="1"/>
                <c:pt idx="0">
                  <c:v>S-250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plot!$C$19:$K$19</c15:sqref>
                    </c15:fullRef>
                  </c:ext>
                </c:extLst>
                <c:f>(plot!$D$19:$E$19,plot!$H$19:$I$19)</c:f>
                <c:numCache>
                  <c:formatCode>General</c:formatCode>
                  <c:ptCount val="4"/>
                  <c:pt idx="0">
                    <c:v>0.91363691006990344</c:v>
                  </c:pt>
                  <c:pt idx="1">
                    <c:v>0.75651841804248054</c:v>
                  </c:pt>
                  <c:pt idx="2">
                    <c:v>0.31739525832304344</c:v>
                  </c:pt>
                  <c:pt idx="3">
                    <c:v>0.75822065800120308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plot!$C$19:$K$19</c15:sqref>
                    </c15:fullRef>
                  </c:ext>
                </c:extLst>
                <c:f>(plot!$D$19:$E$19,plot!$H$19:$I$19)</c:f>
                <c:numCache>
                  <c:formatCode>General</c:formatCode>
                  <c:ptCount val="4"/>
                  <c:pt idx="0">
                    <c:v>0.91363691006990344</c:v>
                  </c:pt>
                  <c:pt idx="1">
                    <c:v>0.75651841804248054</c:v>
                  </c:pt>
                  <c:pt idx="2">
                    <c:v>0.31739525832304344</c:v>
                  </c:pt>
                  <c:pt idx="3">
                    <c:v>0.75822065800120308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plot!$C$15:$K$15</c15:sqref>
                  </c15:fullRef>
                </c:ext>
              </c:extLst>
              <c:f>(plot!$D$15:$E$15,plot!$H$15:$I$15)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plot!$C$18:$K$18</c15:sqref>
                  </c15:fullRef>
                </c:ext>
              </c:extLst>
              <c:f>(plot!$D$18:$E$18,plot!$H$18:$I$18)</c:f>
              <c:numCache>
                <c:formatCode>General</c:formatCode>
                <c:ptCount val="4"/>
                <c:pt idx="0">
                  <c:v>15.222967453333334</c:v>
                </c:pt>
                <c:pt idx="1">
                  <c:v>15.090160470000001</c:v>
                </c:pt>
                <c:pt idx="2">
                  <c:v>14.181105296666667</c:v>
                </c:pt>
                <c:pt idx="3">
                  <c:v>13.654163089999997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7-481D-AA9D-61D256C60798}"/>
            </c:ext>
          </c:extLst>
        </c:ser>
        <c:ser>
          <c:idx val="2"/>
          <c:order val="2"/>
          <c:tx>
            <c:strRef>
              <c:f>plot!$B$20</c:f>
              <c:strCache>
                <c:ptCount val="1"/>
                <c:pt idx="0">
                  <c:v>S-40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plot!$C$21:$K$21</c15:sqref>
                    </c15:fullRef>
                  </c:ext>
                </c:extLst>
                <c:f>(plot!$D$21:$E$21,plot!$H$21:$I$21)</c:f>
                <c:numCache>
                  <c:formatCode>General</c:formatCode>
                  <c:ptCount val="4"/>
                  <c:pt idx="0">
                    <c:v>0.45367587733438813</c:v>
                  </c:pt>
                  <c:pt idx="1">
                    <c:v>0.47658967871837332</c:v>
                  </c:pt>
                  <c:pt idx="2">
                    <c:v>0.41991324010455339</c:v>
                  </c:pt>
                  <c:pt idx="3">
                    <c:v>0.19229823997641579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plot!$C$21:$K$21</c15:sqref>
                    </c15:fullRef>
                  </c:ext>
                </c:extLst>
                <c:f>(plot!$D$21:$E$21,plot!$H$21:$I$21)</c:f>
                <c:numCache>
                  <c:formatCode>General</c:formatCode>
                  <c:ptCount val="4"/>
                  <c:pt idx="0">
                    <c:v>0.45367587733438813</c:v>
                  </c:pt>
                  <c:pt idx="1">
                    <c:v>0.47658967871837332</c:v>
                  </c:pt>
                  <c:pt idx="2">
                    <c:v>0.41991324010455339</c:v>
                  </c:pt>
                  <c:pt idx="3">
                    <c:v>0.19229823997641579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plot!$C$15:$K$15</c15:sqref>
                  </c15:fullRef>
                </c:ext>
              </c:extLst>
              <c:f>(plot!$D$15:$E$15,plot!$H$15:$I$15)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plot!$C$20:$K$20</c15:sqref>
                  </c15:fullRef>
                </c:ext>
              </c:extLst>
              <c:f>(plot!$D$20:$E$20,plot!$H$20:$I$20)</c:f>
              <c:numCache>
                <c:formatCode>General</c:formatCode>
                <c:ptCount val="4"/>
                <c:pt idx="0">
                  <c:v>16.213292950000003</c:v>
                </c:pt>
                <c:pt idx="1">
                  <c:v>15.863969946666666</c:v>
                </c:pt>
                <c:pt idx="2">
                  <c:v>12.430333606666665</c:v>
                </c:pt>
                <c:pt idx="3">
                  <c:v>12.515786683333333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7-481D-AA9D-61D256C6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51072"/>
        <c:axId val="680440488"/>
      </c:barChart>
      <c:catAx>
        <c:axId val="6804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0488"/>
        <c:crosses val="autoZero"/>
        <c:auto val="1"/>
        <c:lblAlgn val="ctr"/>
        <c:lblOffset val="100"/>
        <c:noMultiLvlLbl val="0"/>
      </c:catAx>
      <c:valAx>
        <c:axId val="68044048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1072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8103450443669183"/>
          <c:y val="8.0420276619027634E-2"/>
          <c:w val="0.1829707897529434"/>
          <c:h val="0.17579339978624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09765583743924E-2"/>
          <c:y val="9.2012605007446166E-2"/>
          <c:w val="0.90018281550972945"/>
          <c:h val="0.5488625050395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plot!$A$45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plot!$B$46:$J$46</c15:sqref>
                    </c15:fullRef>
                  </c:ext>
                </c:extLst>
                <c:f>(plot!$C$46:$D$46,plot!$G$46:$H$46)</c:f>
                <c:numCache>
                  <c:formatCode>General</c:formatCode>
                  <c:ptCount val="4"/>
                  <c:pt idx="0">
                    <c:v>0.87199977647530891</c:v>
                  </c:pt>
                  <c:pt idx="1">
                    <c:v>0.60832148258747043</c:v>
                  </c:pt>
                  <c:pt idx="2">
                    <c:v>0.31162636409349265</c:v>
                  </c:pt>
                  <c:pt idx="3">
                    <c:v>0.39438063431348419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plot!$B$46:$J$46</c15:sqref>
                    </c15:fullRef>
                  </c:ext>
                </c:extLst>
                <c:f>(plot!$C$46:$D$46,plot!$G$46:$H$46)</c:f>
                <c:numCache>
                  <c:formatCode>General</c:formatCode>
                  <c:ptCount val="4"/>
                  <c:pt idx="0">
                    <c:v>0.87199977647530891</c:v>
                  </c:pt>
                  <c:pt idx="1">
                    <c:v>0.60832148258747043</c:v>
                  </c:pt>
                  <c:pt idx="2">
                    <c:v>0.31162636409349265</c:v>
                  </c:pt>
                  <c:pt idx="3">
                    <c:v>0.39438063431348419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plot!$B$44:$J$44</c15:sqref>
                  </c15:fullRef>
                </c:ext>
              </c:extLst>
              <c:f>(plot!$C$44:$D$44,plot!$G$44:$H$44)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plot!$B$45:$J$45</c15:sqref>
                  </c15:fullRef>
                </c:ext>
              </c:extLst>
              <c:f>(plot!$C$45:$D$45,plot!$G$45:$H$45)</c:f>
              <c:numCache>
                <c:formatCode>General</c:formatCode>
                <c:ptCount val="4"/>
                <c:pt idx="0">
                  <c:v>16.384849663499999</c:v>
                </c:pt>
                <c:pt idx="1">
                  <c:v>13.871100746250001</c:v>
                </c:pt>
                <c:pt idx="2">
                  <c:v>4.860468159999999</c:v>
                </c:pt>
                <c:pt idx="3">
                  <c:v>4.1209898075000009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7-4FE6-8D67-9588B3721CA4}"/>
            </c:ext>
          </c:extLst>
        </c:ser>
        <c:ser>
          <c:idx val="1"/>
          <c:order val="1"/>
          <c:tx>
            <c:strRef>
              <c:f>plot!$A$53</c:f>
              <c:strCache>
                <c:ptCount val="1"/>
                <c:pt idx="0">
                  <c:v>soil (500°C)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plot!$B$55:$J$55</c15:sqref>
                    </c15:fullRef>
                  </c:ext>
                </c:extLst>
                <c:f>(plot!$C$55:$D$55,plot!$G$55:$H$55)</c:f>
                <c:numCache>
                  <c:formatCode>General</c:formatCode>
                  <c:ptCount val="4"/>
                  <c:pt idx="0">
                    <c:v>0.88846135253819525</c:v>
                  </c:pt>
                  <c:pt idx="1">
                    <c:v>1.1598389754598784</c:v>
                  </c:pt>
                  <c:pt idx="2">
                    <c:v>0.97474218819023584</c:v>
                  </c:pt>
                  <c:pt idx="3">
                    <c:v>0.86448348930245766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plot!$B$55:$J$55</c15:sqref>
                    </c15:fullRef>
                  </c:ext>
                </c:extLst>
                <c:f>(plot!$C$55:$D$55,plot!$G$55:$H$55)</c:f>
                <c:numCache>
                  <c:formatCode>General</c:formatCode>
                  <c:ptCount val="4"/>
                  <c:pt idx="0">
                    <c:v>0.88846135253819525</c:v>
                  </c:pt>
                  <c:pt idx="1">
                    <c:v>1.1598389754598784</c:v>
                  </c:pt>
                  <c:pt idx="2">
                    <c:v>0.97474218819023584</c:v>
                  </c:pt>
                  <c:pt idx="3">
                    <c:v>0.86448348930245766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4"/>
              <c:pt idx="0">
                <c:v>dispersed MWCNT by 0.1%CTAB aqueous souliton</c:v>
              </c:pt>
              <c:pt idx="1">
                <c:v>dispersed MWCNT by 0.1%SDBS aqueous solution</c:v>
              </c:pt>
              <c:pt idx="2">
                <c:v>redispersed by 0.1%CTAB aqueous solution</c:v>
              </c:pt>
              <c:pt idx="3">
                <c:v>redispersed by 0.1% SDBS aqueous solution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plot!$B$54:$J$54</c15:sqref>
                  </c15:fullRef>
                </c:ext>
              </c:extLst>
              <c:f>(plot!$C$54:$D$54,plot!$G$54:$H$54)</c:f>
              <c:numCache>
                <c:formatCode>General</c:formatCode>
                <c:ptCount val="4"/>
                <c:pt idx="0">
                  <c:v>17.84007892</c:v>
                </c:pt>
                <c:pt idx="1">
                  <c:v>17.015036460000001</c:v>
                </c:pt>
                <c:pt idx="2">
                  <c:v>8.7433831433333307</c:v>
                </c:pt>
                <c:pt idx="3">
                  <c:v>10.463625893333333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7-4FE6-8D67-9588B3721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50288"/>
        <c:axId val="680442056"/>
      </c:barChart>
      <c:catAx>
        <c:axId val="68045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2056"/>
        <c:crosses val="autoZero"/>
        <c:auto val="1"/>
        <c:lblAlgn val="ctr"/>
        <c:lblOffset val="100"/>
        <c:noMultiLvlLbl val="0"/>
      </c:catAx>
      <c:valAx>
        <c:axId val="680442056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3627039595777419E-3"/>
              <c:y val="0.235607994141798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0288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1183954649012662"/>
          <c:y val="8.0420276619027634E-2"/>
          <c:w val="0.14827314363884173"/>
          <c:h val="0.13262574153152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85511053590678"/>
          <c:y val="4.6035593513193307E-2"/>
          <c:w val="0.788491843293328"/>
          <c:h val="0.48741194184582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plot!$B$16</c:f>
              <c:strCache>
                <c:ptCount val="1"/>
                <c:pt idx="0">
                  <c:v>whole grain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plot!$M$17:$T$17</c:f>
                <c:numCache>
                  <c:formatCode>General</c:formatCode>
                  <c:ptCount val="8"/>
                  <c:pt idx="0">
                    <c:v>0.98564152000000005</c:v>
                  </c:pt>
                  <c:pt idx="1">
                    <c:v>1.2543200000000001</c:v>
                  </c:pt>
                  <c:pt idx="2">
                    <c:v>1.297844</c:v>
                  </c:pt>
                  <c:pt idx="3">
                    <c:v>1.0597840999999999</c:v>
                  </c:pt>
                  <c:pt idx="4">
                    <c:v>1.5894841</c:v>
                  </c:pt>
                  <c:pt idx="5">
                    <c:v>2.1102029999999998</c:v>
                  </c:pt>
                  <c:pt idx="6">
                    <c:v>1.3932100000000001</c:v>
                  </c:pt>
                  <c:pt idx="7">
                    <c:v>0.93802099999999999</c:v>
                  </c:pt>
                </c:numCache>
              </c:numRef>
            </c:plus>
            <c:minus>
              <c:numRef>
                <c:f>plot!$M$17:$T$17</c:f>
                <c:numCache>
                  <c:formatCode>General</c:formatCode>
                  <c:ptCount val="8"/>
                  <c:pt idx="0">
                    <c:v>0.98564152000000005</c:v>
                  </c:pt>
                  <c:pt idx="1">
                    <c:v>1.2543200000000001</c:v>
                  </c:pt>
                  <c:pt idx="2">
                    <c:v>1.297844</c:v>
                  </c:pt>
                  <c:pt idx="3">
                    <c:v>1.0597840999999999</c:v>
                  </c:pt>
                  <c:pt idx="4">
                    <c:v>1.5894841</c:v>
                  </c:pt>
                  <c:pt idx="5">
                    <c:v>2.1102029999999998</c:v>
                  </c:pt>
                  <c:pt idx="6">
                    <c:v>1.3932100000000001</c:v>
                  </c:pt>
                  <c:pt idx="7">
                    <c:v>0.93802099999999999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plot!$M$15:$T$15</c:f>
              <c:strCache>
                <c:ptCount val="8"/>
                <c:pt idx="0">
                  <c:v>dispersed MWCNT (0.1%CTAB aqueous souliton)</c:v>
                </c:pt>
                <c:pt idx="1">
                  <c:v>dispersed MWCNT (0.1%SDBS aqueous solution)</c:v>
                </c:pt>
                <c:pt idx="2">
                  <c:v>dispersed MWCNT (0.1%CTAB/Acetone solution)</c:v>
                </c:pt>
                <c:pt idx="3">
                  <c:v>dispersed MWCNT (0.1%SDBS/Acetone solution</c:v>
                </c:pt>
                <c:pt idx="4">
                  <c:v>redispersed by 0.1%CTAB aqueous solution</c:v>
                </c:pt>
                <c:pt idx="5">
                  <c:v>redispersed by 0.1% SDBS aqueous solution</c:v>
                </c:pt>
                <c:pt idx="6">
                  <c:v>redispersed by 0.1%CTAB/Acetone solution</c:v>
                </c:pt>
                <c:pt idx="7">
                  <c:v>redispersed by 0.1% SDBS/Acetone solution</c:v>
                </c:pt>
              </c:strCache>
            </c:strRef>
          </c:cat>
          <c:val>
            <c:numRef>
              <c:f>plot!$M$16:$T$16</c:f>
              <c:numCache>
                <c:formatCode>General</c:formatCode>
                <c:ptCount val="8"/>
                <c:pt idx="0">
                  <c:v>15.057895609999999</c:v>
                </c:pt>
                <c:pt idx="1">
                  <c:v>13.228910000000001</c:v>
                </c:pt>
                <c:pt idx="2">
                  <c:v>15.49724031</c:v>
                </c:pt>
                <c:pt idx="3">
                  <c:v>13.537612620000001</c:v>
                </c:pt>
                <c:pt idx="4">
                  <c:v>16.823294270000002</c:v>
                </c:pt>
                <c:pt idx="5">
                  <c:v>14.632511900000001</c:v>
                </c:pt>
                <c:pt idx="6">
                  <c:v>16.29382</c:v>
                </c:pt>
                <c:pt idx="7">
                  <c:v>14.3920321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9-472F-82F7-45FBF28BA327}"/>
            </c:ext>
          </c:extLst>
        </c:ser>
        <c:ser>
          <c:idx val="1"/>
          <c:order val="1"/>
          <c:tx>
            <c:strRef>
              <c:f>plot!$B$18</c:f>
              <c:strCache>
                <c:ptCount val="1"/>
                <c:pt idx="0">
                  <c:v>S-250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plot!$M$19:$T$19</c:f>
                <c:numCache>
                  <c:formatCode>General</c:formatCode>
                  <c:ptCount val="8"/>
                  <c:pt idx="0">
                    <c:v>1.65235</c:v>
                  </c:pt>
                  <c:pt idx="1">
                    <c:v>1.2392801</c:v>
                  </c:pt>
                  <c:pt idx="2">
                    <c:v>2.3891300000000002</c:v>
                  </c:pt>
                  <c:pt idx="3">
                    <c:v>2.839391</c:v>
                  </c:pt>
                  <c:pt idx="4">
                    <c:v>1.5623009999999999</c:v>
                  </c:pt>
                  <c:pt idx="5">
                    <c:v>1.4450210000000001</c:v>
                  </c:pt>
                  <c:pt idx="6">
                    <c:v>2.9548895908860802</c:v>
                  </c:pt>
                  <c:pt idx="7">
                    <c:v>3.7150473519599201</c:v>
                  </c:pt>
                </c:numCache>
              </c:numRef>
            </c:plus>
            <c:minus>
              <c:numRef>
                <c:f>plot!$M$19:$T$19</c:f>
                <c:numCache>
                  <c:formatCode>General</c:formatCode>
                  <c:ptCount val="8"/>
                  <c:pt idx="0">
                    <c:v>1.65235</c:v>
                  </c:pt>
                  <c:pt idx="1">
                    <c:v>1.2392801</c:v>
                  </c:pt>
                  <c:pt idx="2">
                    <c:v>2.3891300000000002</c:v>
                  </c:pt>
                  <c:pt idx="3">
                    <c:v>2.839391</c:v>
                  </c:pt>
                  <c:pt idx="4">
                    <c:v>1.5623009999999999</c:v>
                  </c:pt>
                  <c:pt idx="5">
                    <c:v>1.4450210000000001</c:v>
                  </c:pt>
                  <c:pt idx="6">
                    <c:v>2.9548895908860802</c:v>
                  </c:pt>
                  <c:pt idx="7">
                    <c:v>3.7150473519599201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plot!$M$15:$T$15</c:f>
              <c:strCache>
                <c:ptCount val="8"/>
                <c:pt idx="0">
                  <c:v>dispersed MWCNT (0.1%CTAB aqueous souliton)</c:v>
                </c:pt>
                <c:pt idx="1">
                  <c:v>dispersed MWCNT (0.1%SDBS aqueous solution)</c:v>
                </c:pt>
                <c:pt idx="2">
                  <c:v>dispersed MWCNT (0.1%CTAB/Acetone solution)</c:v>
                </c:pt>
                <c:pt idx="3">
                  <c:v>dispersed MWCNT (0.1%SDBS/Acetone solution</c:v>
                </c:pt>
                <c:pt idx="4">
                  <c:v>redispersed by 0.1%CTAB aqueous solution</c:v>
                </c:pt>
                <c:pt idx="5">
                  <c:v>redispersed by 0.1% SDBS aqueous solution</c:v>
                </c:pt>
                <c:pt idx="6">
                  <c:v>redispersed by 0.1%CTAB/Acetone solution</c:v>
                </c:pt>
                <c:pt idx="7">
                  <c:v>redispersed by 0.1% SDBS/Acetone solution</c:v>
                </c:pt>
              </c:strCache>
            </c:strRef>
          </c:cat>
          <c:val>
            <c:numRef>
              <c:f>plot!$M$18:$T$18</c:f>
              <c:numCache>
                <c:formatCode>General</c:formatCode>
                <c:ptCount val="8"/>
                <c:pt idx="0">
                  <c:v>16.56123346</c:v>
                </c:pt>
                <c:pt idx="1">
                  <c:v>14.229032</c:v>
                </c:pt>
                <c:pt idx="2">
                  <c:v>32.634103750000001</c:v>
                </c:pt>
                <c:pt idx="3">
                  <c:v>28.556959539999998</c:v>
                </c:pt>
                <c:pt idx="4">
                  <c:v>12.384098910000001</c:v>
                </c:pt>
                <c:pt idx="5">
                  <c:v>13.134956900465101</c:v>
                </c:pt>
                <c:pt idx="6">
                  <c:v>29.036312344999999</c:v>
                </c:pt>
                <c:pt idx="7">
                  <c:v>22.284315359999997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9-472F-82F7-45FBF28BA327}"/>
            </c:ext>
          </c:extLst>
        </c:ser>
        <c:ser>
          <c:idx val="2"/>
          <c:order val="2"/>
          <c:tx>
            <c:strRef>
              <c:f>plot!$B$20</c:f>
              <c:strCache>
                <c:ptCount val="1"/>
                <c:pt idx="0">
                  <c:v>S-40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plot!$M$21:$T$21</c:f>
                <c:numCache>
                  <c:formatCode>General</c:formatCode>
                  <c:ptCount val="8"/>
                  <c:pt idx="0">
                    <c:v>1.23064</c:v>
                  </c:pt>
                  <c:pt idx="1">
                    <c:v>1.045327189</c:v>
                  </c:pt>
                  <c:pt idx="2">
                    <c:v>2.9382730000000001</c:v>
                  </c:pt>
                  <c:pt idx="3">
                    <c:v>2.0983711999999999</c:v>
                  </c:pt>
                  <c:pt idx="4">
                    <c:v>1.120366</c:v>
                  </c:pt>
                  <c:pt idx="5">
                    <c:v>1.9526713</c:v>
                  </c:pt>
                  <c:pt idx="6">
                    <c:v>3.9163635877748</c:v>
                  </c:pt>
                  <c:pt idx="7">
                    <c:v>0.54152118914410641</c:v>
                  </c:pt>
                </c:numCache>
              </c:numRef>
            </c:plus>
            <c:minus>
              <c:numRef>
                <c:f>plot!$M$21:$T$21</c:f>
                <c:numCache>
                  <c:formatCode>General</c:formatCode>
                  <c:ptCount val="8"/>
                  <c:pt idx="0">
                    <c:v>1.23064</c:v>
                  </c:pt>
                  <c:pt idx="1">
                    <c:v>1.045327189</c:v>
                  </c:pt>
                  <c:pt idx="2">
                    <c:v>2.9382730000000001</c:v>
                  </c:pt>
                  <c:pt idx="3">
                    <c:v>2.0983711999999999</c:v>
                  </c:pt>
                  <c:pt idx="4">
                    <c:v>1.120366</c:v>
                  </c:pt>
                  <c:pt idx="5">
                    <c:v>1.9526713</c:v>
                  </c:pt>
                  <c:pt idx="6">
                    <c:v>3.9163635877748</c:v>
                  </c:pt>
                  <c:pt idx="7">
                    <c:v>0.54152118914410641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plot!$M$15:$T$15</c:f>
              <c:strCache>
                <c:ptCount val="8"/>
                <c:pt idx="0">
                  <c:v>dispersed MWCNT (0.1%CTAB aqueous souliton)</c:v>
                </c:pt>
                <c:pt idx="1">
                  <c:v>dispersed MWCNT (0.1%SDBS aqueous solution)</c:v>
                </c:pt>
                <c:pt idx="2">
                  <c:v>dispersed MWCNT (0.1%CTAB/Acetone solution)</c:v>
                </c:pt>
                <c:pt idx="3">
                  <c:v>dispersed MWCNT (0.1%SDBS/Acetone solution</c:v>
                </c:pt>
                <c:pt idx="4">
                  <c:v>redispersed by 0.1%CTAB aqueous solution</c:v>
                </c:pt>
                <c:pt idx="5">
                  <c:v>redispersed by 0.1% SDBS aqueous solution</c:v>
                </c:pt>
                <c:pt idx="6">
                  <c:v>redispersed by 0.1%CTAB/Acetone solution</c:v>
                </c:pt>
                <c:pt idx="7">
                  <c:v>redispersed by 0.1% SDBS/Acetone solution</c:v>
                </c:pt>
              </c:strCache>
            </c:strRef>
          </c:cat>
          <c:val>
            <c:numRef>
              <c:f>plot!$M$20:$T$20</c:f>
              <c:numCache>
                <c:formatCode>General</c:formatCode>
                <c:ptCount val="8"/>
                <c:pt idx="0">
                  <c:v>17.0128286666666</c:v>
                </c:pt>
                <c:pt idx="1">
                  <c:v>13.223046719999999</c:v>
                </c:pt>
                <c:pt idx="2">
                  <c:v>38.339155959999999</c:v>
                </c:pt>
                <c:pt idx="3">
                  <c:v>14.913417696781501</c:v>
                </c:pt>
                <c:pt idx="4">
                  <c:v>7.2950573099999998</c:v>
                </c:pt>
                <c:pt idx="5">
                  <c:v>8.4803191832309999</c:v>
                </c:pt>
                <c:pt idx="6">
                  <c:v>41.546023140000003</c:v>
                </c:pt>
                <c:pt idx="7">
                  <c:v>16.300241505000002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9-472F-82F7-45FBF28B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41664"/>
        <c:axId val="680451856"/>
      </c:barChart>
      <c:catAx>
        <c:axId val="6804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1856"/>
        <c:crosses val="autoZero"/>
        <c:auto val="1"/>
        <c:lblAlgn val="ctr"/>
        <c:lblOffset val="100"/>
        <c:noMultiLvlLbl val="0"/>
      </c:catAx>
      <c:valAx>
        <c:axId val="68045185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∆T (◦C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1664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571181536387911"/>
          <c:y val="6.7881091666049581E-2"/>
          <c:w val="0.1829707897529434"/>
          <c:h val="0.17579339978624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2587965517803E-2"/>
          <c:y val="4.1855865195533949E-2"/>
          <c:w val="0.86172385736275059"/>
          <c:h val="0.76202864924016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plot!$A$67</c:f>
              <c:strCache>
                <c:ptCount val="1"/>
                <c:pt idx="0">
                  <c:v>sludge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(plot!$C$68:$D$68,plot!$G$68:$H$68)</c:f>
                <c:numCache>
                  <c:formatCode>General</c:formatCode>
                  <c:ptCount val="4"/>
                  <c:pt idx="0">
                    <c:v>0.66896324068929136</c:v>
                  </c:pt>
                  <c:pt idx="1">
                    <c:v>0.42395158343142897</c:v>
                  </c:pt>
                  <c:pt idx="2">
                    <c:v>0.1523188628226243</c:v>
                  </c:pt>
                  <c:pt idx="3">
                    <c:v>0.14767255901768295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(plot!$C$68:$D$68,plot!$G$68:$H$68)</c:f>
                <c:numCache>
                  <c:formatCode>General</c:formatCode>
                  <c:ptCount val="4"/>
                  <c:pt idx="0">
                    <c:v>0.66896324068929136</c:v>
                  </c:pt>
                  <c:pt idx="1">
                    <c:v>0.42395158343142897</c:v>
                  </c:pt>
                  <c:pt idx="2">
                    <c:v>0.1523188628226243</c:v>
                  </c:pt>
                  <c:pt idx="3">
                    <c:v>0.14767255901768295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plot!$B$66:$J$66</c15:sqref>
                  </c15:fullRef>
                </c:ext>
              </c:extLst>
              <c:f>(plot!$C$66:$D$66,plot!$G$66:$H$66)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plot!$B$67:$J$67</c15:sqref>
                  </c15:fullRef>
                </c:ext>
              </c:extLst>
              <c:f>(plot!$C$67:$D$67,plot!$G$67:$H$67)</c:f>
              <c:numCache>
                <c:formatCode>General</c:formatCode>
                <c:ptCount val="4"/>
                <c:pt idx="0">
                  <c:v>12.800252183333333</c:v>
                </c:pt>
                <c:pt idx="1">
                  <c:v>10.416797236666667</c:v>
                </c:pt>
                <c:pt idx="2">
                  <c:v>2.2919058566666677</c:v>
                </c:pt>
                <c:pt idx="3">
                  <c:v>2.3062166566666669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A-45EF-8DA6-B1F5AAFA8B1B}"/>
            </c:ext>
          </c:extLst>
        </c:ser>
        <c:ser>
          <c:idx val="1"/>
          <c:order val="1"/>
          <c:tx>
            <c:strRef>
              <c:f>plot!$A$71</c:f>
              <c:strCache>
                <c:ptCount val="1"/>
                <c:pt idx="0">
                  <c:v>sludge (500°C)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(plot!$C$72:$D$72,plot!$G$72:$H$72)</c:f>
                <c:numCache>
                  <c:formatCode>General</c:formatCode>
                  <c:ptCount val="4"/>
                  <c:pt idx="0">
                    <c:v>1.7333784593009216</c:v>
                  </c:pt>
                  <c:pt idx="1">
                    <c:v>1.8171206902785013</c:v>
                  </c:pt>
                  <c:pt idx="2">
                    <c:v>0.84619103757755998</c:v>
                  </c:pt>
                  <c:pt idx="3">
                    <c:v>1.2802068805159295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(plot!$C$72:$D$72,plot!$G$72:$H$72)</c:f>
                <c:numCache>
                  <c:formatCode>General</c:formatCode>
                  <c:ptCount val="4"/>
                  <c:pt idx="0">
                    <c:v>1.7333784593009216</c:v>
                  </c:pt>
                  <c:pt idx="1">
                    <c:v>1.8171206902785013</c:v>
                  </c:pt>
                  <c:pt idx="2">
                    <c:v>0.84619103757755998</c:v>
                  </c:pt>
                  <c:pt idx="3">
                    <c:v>1.2802068805159295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plot!$B$66:$J$66</c15:sqref>
                  </c15:fullRef>
                </c:ext>
              </c:extLst>
              <c:f>(plot!$C$66:$D$66,plot!$G$66:$H$66)</c:f>
              <c:strCache>
                <c:ptCount val="4"/>
                <c:pt idx="0">
                  <c:v>dispersed MWCNT by 0.1%CTAB aqueous souliton</c:v>
                </c:pt>
                <c:pt idx="1">
                  <c:v>dispersed MWCNT by 0.1%SDBS aqueous solution</c:v>
                </c:pt>
                <c:pt idx="2">
                  <c:v>redispersed by 0.1%CTAB aqueous solution</c:v>
                </c:pt>
                <c:pt idx="3">
                  <c:v>redispersed by 0.1% SDBS aqueous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plot!$B$71:$J$71</c15:sqref>
                  </c15:fullRef>
                </c:ext>
              </c:extLst>
              <c:f>(plot!$C$71:$D$71,plot!$G$71:$H$71)</c:f>
              <c:numCache>
                <c:formatCode>General</c:formatCode>
                <c:ptCount val="4"/>
                <c:pt idx="0">
                  <c:v>25.221315376666666</c:v>
                </c:pt>
                <c:pt idx="1">
                  <c:v>18.300344703333334</c:v>
                </c:pt>
                <c:pt idx="2">
                  <c:v>24.873429590000001</c:v>
                </c:pt>
                <c:pt idx="3">
                  <c:v>17.812108616666666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A-45EF-8DA6-B1F5AAFA8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40880"/>
        <c:axId val="680438528"/>
      </c:barChart>
      <c:catAx>
        <c:axId val="6804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38528"/>
        <c:crosses val="autoZero"/>
        <c:auto val="1"/>
        <c:lblAlgn val="ctr"/>
        <c:lblOffset val="100"/>
        <c:noMultiLvlLbl val="0"/>
      </c:catAx>
      <c:valAx>
        <c:axId val="68043852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(◦C)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0880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1183954649012662"/>
          <c:y val="8.0420276619027634E-2"/>
          <c:w val="0.14827314363884173"/>
          <c:h val="0.13262574153152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5287536035245E-2"/>
          <c:y val="2.0957223607237185E-2"/>
          <c:w val="0.86172385736275059"/>
          <c:h val="0.76202864924016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plot!$A$67</c:f>
              <c:strCache>
                <c:ptCount val="1"/>
                <c:pt idx="0">
                  <c:v>sludge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(plot!$E$68:$F$68,plot!$I$68:$J$68)</c:f>
                <c:numCache>
                  <c:formatCode>General</c:formatCode>
                  <c:ptCount val="4"/>
                  <c:pt idx="0">
                    <c:v>0.83152312103850146</c:v>
                  </c:pt>
                  <c:pt idx="1">
                    <c:v>0.17310678297271276</c:v>
                  </c:pt>
                  <c:pt idx="2">
                    <c:v>0.87711325287331954</c:v>
                  </c:pt>
                  <c:pt idx="3">
                    <c:v>0.40025525829075781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(plot!$E$68:$F$68,plot!$I$68:$J$68)</c:f>
                <c:numCache>
                  <c:formatCode>General</c:formatCode>
                  <c:ptCount val="4"/>
                  <c:pt idx="0">
                    <c:v>0.83152312103850146</c:v>
                  </c:pt>
                  <c:pt idx="1">
                    <c:v>0.17310678297271276</c:v>
                  </c:pt>
                  <c:pt idx="2">
                    <c:v>0.87711325287331954</c:v>
                  </c:pt>
                  <c:pt idx="3">
                    <c:v>0.40025525829075781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plot!$B$66:$J$66</c15:sqref>
                  </c15:fullRef>
                </c:ext>
              </c:extLst>
              <c:f>(plot!$E$66:$F$66,plot!$I$66:$J$66)</c:f>
              <c:strCache>
                <c:ptCount val="4"/>
                <c:pt idx="0">
                  <c:v>dispersed MWCNT by 0.1%CTAB/Acetone solution</c:v>
                </c:pt>
                <c:pt idx="1">
                  <c:v>dispersed MWCNT by 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plot!$B$67:$J$67</c15:sqref>
                  </c15:fullRef>
                </c:ext>
              </c:extLst>
              <c:f>(plot!$E$67:$F$67,plot!$I$67:$J$67)</c:f>
              <c:numCache>
                <c:formatCode>General</c:formatCode>
                <c:ptCount val="4"/>
                <c:pt idx="0">
                  <c:v>14.635620813333333</c:v>
                </c:pt>
                <c:pt idx="1">
                  <c:v>11.823323073333334</c:v>
                </c:pt>
                <c:pt idx="2">
                  <c:v>3.6914256499999993</c:v>
                </c:pt>
                <c:pt idx="3">
                  <c:v>4.6138253466666681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D-471A-9A3C-DD10DCADB7D4}"/>
            </c:ext>
          </c:extLst>
        </c:ser>
        <c:ser>
          <c:idx val="1"/>
          <c:order val="1"/>
          <c:tx>
            <c:strRef>
              <c:f>plot!$A$71</c:f>
              <c:strCache>
                <c:ptCount val="1"/>
                <c:pt idx="0">
                  <c:v>sludge (500°C)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(plot!$E$72:$F$72,plot!$I$72:$J$72)</c:f>
                <c:numCache>
                  <c:formatCode>General</c:formatCode>
                  <c:ptCount val="4"/>
                  <c:pt idx="0">
                    <c:v>2.4770917121080851</c:v>
                  </c:pt>
                  <c:pt idx="1">
                    <c:v>1.7985530291418261</c:v>
                  </c:pt>
                  <c:pt idx="2">
                    <c:v>1.175854184635331</c:v>
                  </c:pt>
                  <c:pt idx="3">
                    <c:v>1.0255821888773964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(plot!$E$72:$F$72,plot!$I$72:$J$72)</c:f>
                <c:numCache>
                  <c:formatCode>General</c:formatCode>
                  <c:ptCount val="4"/>
                  <c:pt idx="0">
                    <c:v>2.4770917121080851</c:v>
                  </c:pt>
                  <c:pt idx="1">
                    <c:v>1.7985530291418261</c:v>
                  </c:pt>
                  <c:pt idx="2">
                    <c:v>1.175854184635331</c:v>
                  </c:pt>
                  <c:pt idx="3">
                    <c:v>1.0255821888773964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plot!$B$66:$J$66</c15:sqref>
                  </c15:fullRef>
                </c:ext>
              </c:extLst>
              <c:f>(plot!$E$66:$F$66,plot!$I$66:$J$66)</c:f>
              <c:strCache>
                <c:ptCount val="4"/>
                <c:pt idx="0">
                  <c:v>dispersed MWCNT by 0.1%CTAB/Acetone solution</c:v>
                </c:pt>
                <c:pt idx="1">
                  <c:v>dispersed MWCNT by 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plot!$B$71:$J$71</c15:sqref>
                  </c15:fullRef>
                </c:ext>
              </c:extLst>
              <c:f>(plot!$E$71:$F$71,plot!$I$71:$J$71)</c:f>
              <c:numCache>
                <c:formatCode>General</c:formatCode>
                <c:ptCount val="4"/>
                <c:pt idx="0">
                  <c:v>32.187594686666671</c:v>
                </c:pt>
                <c:pt idx="1">
                  <c:v>30.268075140000004</c:v>
                </c:pt>
                <c:pt idx="2">
                  <c:v>30.497260269999998</c:v>
                </c:pt>
                <c:pt idx="3">
                  <c:v>29.943836300000001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D-471A-9A3C-DD10DCADB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39312"/>
        <c:axId val="680451464"/>
      </c:barChart>
      <c:catAx>
        <c:axId val="68043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51464"/>
        <c:crosses val="autoZero"/>
        <c:auto val="1"/>
        <c:lblAlgn val="ctr"/>
        <c:lblOffset val="100"/>
        <c:noMultiLvlLbl val="0"/>
      </c:catAx>
      <c:valAx>
        <c:axId val="680451464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(◦C)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39312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1183955884263302"/>
          <c:y val="6.7881091666049581E-2"/>
          <c:w val="0.27485538560902828"/>
          <c:h val="7.410954508429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2587965517803E-2"/>
          <c:y val="4.1855865195533949E-2"/>
          <c:w val="0.86172385736275059"/>
          <c:h val="0.76202864924016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plot!$A$43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(plot!$E$68:$F$68,plot!$I$68:$J$68)</c:f>
                <c:numCache>
                  <c:formatCode>General</c:formatCode>
                  <c:ptCount val="4"/>
                  <c:pt idx="0">
                    <c:v>0.83152312103850146</c:v>
                  </c:pt>
                  <c:pt idx="1">
                    <c:v>0.17310678297271276</c:v>
                  </c:pt>
                  <c:pt idx="2">
                    <c:v>0.87711325287331954</c:v>
                  </c:pt>
                  <c:pt idx="3">
                    <c:v>0.40025525829075781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plot!$B$68:$J$68</c15:sqref>
                    </c15:fullRef>
                  </c:ext>
                </c:extLst>
                <c:f>(plot!$E$68:$F$68,plot!$I$68:$J$68)</c:f>
                <c:numCache>
                  <c:formatCode>General</c:formatCode>
                  <c:ptCount val="4"/>
                  <c:pt idx="0">
                    <c:v>0.83152312103850146</c:v>
                  </c:pt>
                  <c:pt idx="1">
                    <c:v>0.17310678297271276</c:v>
                  </c:pt>
                  <c:pt idx="2">
                    <c:v>0.87711325287331954</c:v>
                  </c:pt>
                  <c:pt idx="3">
                    <c:v>0.40025525829075781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plot!$B$44:$J$44</c15:sqref>
                  </c15:fullRef>
                </c:ext>
              </c:extLst>
              <c:f>(plot!$E$44:$F$44,plot!$I$44:$J$44)</c:f>
              <c:strCache>
                <c:ptCount val="4"/>
                <c:pt idx="0">
                  <c:v>dispersed MWCNT by 0.1%CTAB/Acetone solution</c:v>
                </c:pt>
                <c:pt idx="1">
                  <c:v>dispersed MWCNT by 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plot!$B$45:$J$45</c15:sqref>
                  </c15:fullRef>
                </c:ext>
              </c:extLst>
              <c:f>(plot!$E$45:$F$45,plot!$I$45:$J$45)</c:f>
              <c:numCache>
                <c:formatCode>General</c:formatCode>
                <c:ptCount val="4"/>
                <c:pt idx="0">
                  <c:v>17.632468969999994</c:v>
                </c:pt>
                <c:pt idx="1">
                  <c:v>18.785949696666666</c:v>
                </c:pt>
                <c:pt idx="2">
                  <c:v>14.21843612</c:v>
                </c:pt>
                <c:pt idx="3">
                  <c:v>12.414657026666665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6-4333-AD18-73DE0879ADB3}"/>
            </c:ext>
          </c:extLst>
        </c:ser>
        <c:ser>
          <c:idx val="1"/>
          <c:order val="1"/>
          <c:tx>
            <c:strRef>
              <c:f>plot!$A$53</c:f>
              <c:strCache>
                <c:ptCount val="1"/>
                <c:pt idx="0">
                  <c:v>soil (500°C)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(plot!$E$72:$F$72,plot!$I$72:$J$72)</c:f>
                <c:numCache>
                  <c:formatCode>General</c:formatCode>
                  <c:ptCount val="4"/>
                  <c:pt idx="0">
                    <c:v>2.4770917121080851</c:v>
                  </c:pt>
                  <c:pt idx="1">
                    <c:v>1.7985530291418261</c:v>
                  </c:pt>
                  <c:pt idx="2">
                    <c:v>1.175854184635331</c:v>
                  </c:pt>
                  <c:pt idx="3">
                    <c:v>1.0255821888773964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plot!$B$72:$J$72</c15:sqref>
                    </c15:fullRef>
                  </c:ext>
                </c:extLst>
                <c:f>(plot!$E$72:$F$72,plot!$I$72:$J$72)</c:f>
                <c:numCache>
                  <c:formatCode>General</c:formatCode>
                  <c:ptCount val="4"/>
                  <c:pt idx="0">
                    <c:v>2.4770917121080851</c:v>
                  </c:pt>
                  <c:pt idx="1">
                    <c:v>1.7985530291418261</c:v>
                  </c:pt>
                  <c:pt idx="2">
                    <c:v>1.175854184635331</c:v>
                  </c:pt>
                  <c:pt idx="3">
                    <c:v>1.0255821888773964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plot!$B$44:$J$44</c15:sqref>
                  </c15:fullRef>
                </c:ext>
              </c:extLst>
              <c:f>(plot!$E$44:$F$44,plot!$I$44:$J$44)</c:f>
              <c:strCache>
                <c:ptCount val="4"/>
                <c:pt idx="0">
                  <c:v>dispersed MWCNT by 0.1%CTAB/Acetone solution</c:v>
                </c:pt>
                <c:pt idx="1">
                  <c:v>dispersed MWCNT by 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plot!$B$54:$J$54</c15:sqref>
                  </c15:fullRef>
                </c:ext>
              </c:extLst>
              <c:f>(plot!$E$54:$F$54,plot!$I$54:$J$54)</c:f>
              <c:numCache>
                <c:formatCode>General</c:formatCode>
                <c:ptCount val="4"/>
                <c:pt idx="0">
                  <c:v>20.258523156666669</c:v>
                </c:pt>
                <c:pt idx="1">
                  <c:v>19.906924396666668</c:v>
                </c:pt>
                <c:pt idx="2">
                  <c:v>20.230355543333335</c:v>
                </c:pt>
                <c:pt idx="3">
                  <c:v>20.133612733333337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6-4333-AD18-73DE0879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41272"/>
        <c:axId val="680442448"/>
      </c:barChart>
      <c:catAx>
        <c:axId val="68044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2448"/>
        <c:crosses val="autoZero"/>
        <c:auto val="1"/>
        <c:lblAlgn val="ctr"/>
        <c:lblOffset val="100"/>
        <c:noMultiLvlLbl val="0"/>
      </c:catAx>
      <c:valAx>
        <c:axId val="68044244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(◦C)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1272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1183954649012662"/>
          <c:y val="8.0420276619027634E-2"/>
          <c:w val="0.14827314363884173"/>
          <c:h val="0.13262574153152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2587965517803E-2"/>
          <c:y val="4.1855865195533949E-2"/>
          <c:w val="0.86172385736275059"/>
          <c:h val="0.76202864924016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plot!$A$60</c:f>
              <c:strCache>
                <c:ptCount val="1"/>
                <c:pt idx="0">
                  <c:v>soil#3(45um)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plot!$B$68:$J$68</c:f>
                <c:numCache>
                  <c:formatCode>General</c:formatCode>
                  <c:ptCount val="9"/>
                  <c:pt idx="0">
                    <c:v>0.13043518927270464</c:v>
                  </c:pt>
                  <c:pt idx="1">
                    <c:v>0.66896324068929136</c:v>
                  </c:pt>
                  <c:pt idx="2">
                    <c:v>0.42395158343142897</c:v>
                  </c:pt>
                  <c:pt idx="3">
                    <c:v>0.83152312103850146</c:v>
                  </c:pt>
                  <c:pt idx="4">
                    <c:v>0.17310678297271276</c:v>
                  </c:pt>
                  <c:pt idx="5">
                    <c:v>0.1523188628226243</c:v>
                  </c:pt>
                  <c:pt idx="6">
                    <c:v>0.14767255901768295</c:v>
                  </c:pt>
                  <c:pt idx="7">
                    <c:v>0.87711325287331954</c:v>
                  </c:pt>
                  <c:pt idx="8">
                    <c:v>0.40025525829075781</c:v>
                  </c:pt>
                </c:numCache>
              </c:numRef>
            </c:plus>
            <c:minus>
              <c:numRef>
                <c:f>plot!$B$68:$J$68</c:f>
                <c:numCache>
                  <c:formatCode>General</c:formatCode>
                  <c:ptCount val="9"/>
                  <c:pt idx="0">
                    <c:v>0.13043518927270464</c:v>
                  </c:pt>
                  <c:pt idx="1">
                    <c:v>0.66896324068929136</c:v>
                  </c:pt>
                  <c:pt idx="2">
                    <c:v>0.42395158343142897</c:v>
                  </c:pt>
                  <c:pt idx="3">
                    <c:v>0.83152312103850146</c:v>
                  </c:pt>
                  <c:pt idx="4">
                    <c:v>0.17310678297271276</c:v>
                  </c:pt>
                  <c:pt idx="5">
                    <c:v>0.1523188628226243</c:v>
                  </c:pt>
                  <c:pt idx="6">
                    <c:v>0.14767255901768295</c:v>
                  </c:pt>
                  <c:pt idx="7">
                    <c:v>0.87711325287331954</c:v>
                  </c:pt>
                  <c:pt idx="8">
                    <c:v>0.40025525829075781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(plot!$E$53:$F$53,plot!$I$53:$J$53)</c:f>
              <c:strCache>
                <c:ptCount val="4"/>
                <c:pt idx="0">
                  <c:v>dispersed MWCNT (0.1%CTAB/Acetone solution)</c:v>
                </c:pt>
                <c:pt idx="1">
                  <c:v>dispersed MWCNT (0.1%SDBS/Acetone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f>(plot!$E$60:$F$60,plot!$I$60:$J$60)</c:f>
              <c:numCache>
                <c:formatCode>General</c:formatCode>
                <c:ptCount val="4"/>
                <c:pt idx="0">
                  <c:v>25.289344060000001</c:v>
                </c:pt>
                <c:pt idx="1">
                  <c:v>27.174821006666665</c:v>
                </c:pt>
                <c:pt idx="2">
                  <c:v>37.079399800000004</c:v>
                </c:pt>
                <c:pt idx="3">
                  <c:v>38.357531107929397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6-4501-9A06-546661F3EDD6}"/>
            </c:ext>
          </c:extLst>
        </c:ser>
        <c:ser>
          <c:idx val="1"/>
          <c:order val="1"/>
          <c:tx>
            <c:strRef>
              <c:f>plot!$A$58</c:f>
              <c:strCache>
                <c:ptCount val="1"/>
                <c:pt idx="0">
                  <c:v>soil#2(250um)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plot!$B$72:$J$72</c:f>
                <c:numCache>
                  <c:formatCode>General</c:formatCode>
                  <c:ptCount val="9"/>
                  <c:pt idx="0">
                    <c:v>0.19500072800416821</c:v>
                  </c:pt>
                  <c:pt idx="1">
                    <c:v>1.7333784593009216</c:v>
                  </c:pt>
                  <c:pt idx="2">
                    <c:v>1.8171206902785013</c:v>
                  </c:pt>
                  <c:pt idx="3">
                    <c:v>2.4770917121080851</c:v>
                  </c:pt>
                  <c:pt idx="4">
                    <c:v>1.7985530291418261</c:v>
                  </c:pt>
                  <c:pt idx="5">
                    <c:v>0.84619103757755998</c:v>
                  </c:pt>
                  <c:pt idx="6">
                    <c:v>1.2802068805159295</c:v>
                  </c:pt>
                  <c:pt idx="7">
                    <c:v>1.175854184635331</c:v>
                  </c:pt>
                  <c:pt idx="8">
                    <c:v>1.0255821888773964</c:v>
                  </c:pt>
                </c:numCache>
              </c:numRef>
            </c:plus>
            <c:minus>
              <c:numRef>
                <c:f>plot!$B$72:$J$72</c:f>
                <c:numCache>
                  <c:formatCode>General</c:formatCode>
                  <c:ptCount val="9"/>
                  <c:pt idx="0">
                    <c:v>0.19500072800416821</c:v>
                  </c:pt>
                  <c:pt idx="1">
                    <c:v>1.7333784593009216</c:v>
                  </c:pt>
                  <c:pt idx="2">
                    <c:v>1.8171206902785013</c:v>
                  </c:pt>
                  <c:pt idx="3">
                    <c:v>2.4770917121080851</c:v>
                  </c:pt>
                  <c:pt idx="4">
                    <c:v>1.7985530291418261</c:v>
                  </c:pt>
                  <c:pt idx="5">
                    <c:v>0.84619103757755998</c:v>
                  </c:pt>
                  <c:pt idx="6">
                    <c:v>1.2802068805159295</c:v>
                  </c:pt>
                  <c:pt idx="7">
                    <c:v>1.175854184635331</c:v>
                  </c:pt>
                  <c:pt idx="8">
                    <c:v>1.0255821888773964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(plot!$E$53:$F$53,plot!$I$53:$J$53)</c:f>
              <c:strCache>
                <c:ptCount val="4"/>
                <c:pt idx="0">
                  <c:v>dispersed MWCNT (0.1%CTAB/Acetone solution)</c:v>
                </c:pt>
                <c:pt idx="1">
                  <c:v>dispersed MWCNT (0.1%SDBS/Acetone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f>(plot!$E$58:$F$58,plot!$I$58:$J$58)</c:f>
              <c:numCache>
                <c:formatCode>General</c:formatCode>
                <c:ptCount val="4"/>
                <c:pt idx="0">
                  <c:v>39.355951589999997</c:v>
                </c:pt>
                <c:pt idx="1">
                  <c:v>35.770548679999997</c:v>
                </c:pt>
                <c:pt idx="2">
                  <c:v>38.352447616666673</c:v>
                </c:pt>
                <c:pt idx="3">
                  <c:v>32.837381180000001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6-4501-9A06-546661F3EDD6}"/>
            </c:ext>
          </c:extLst>
        </c:ser>
        <c:ser>
          <c:idx val="2"/>
          <c:order val="2"/>
          <c:tx>
            <c:strRef>
              <c:f>plot!$A$56</c:f>
              <c:strCache>
                <c:ptCount val="1"/>
                <c:pt idx="0">
                  <c:v>soil#1(2mm)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(plot!$E$53:$F$53,plot!$I$53:$J$53)</c:f>
              <c:strCache>
                <c:ptCount val="4"/>
                <c:pt idx="0">
                  <c:v>dispersed MWCNT (0.1%CTAB/Acetone solution)</c:v>
                </c:pt>
                <c:pt idx="1">
                  <c:v>dispersed MWCNT (0.1%SDBS/Acetone solution</c:v>
                </c:pt>
                <c:pt idx="2">
                  <c:v>redispersed by 0.1%CTAB/Acetone solution</c:v>
                </c:pt>
                <c:pt idx="3">
                  <c:v>redispersed by 0.1% SDBS/Acetone solution</c:v>
                </c:pt>
              </c:strCache>
            </c:strRef>
          </c:cat>
          <c:val>
            <c:numRef>
              <c:f>(plot!$E$56:$F$56,plot!$I$56:$J$56)</c:f>
              <c:numCache>
                <c:formatCode>General</c:formatCode>
                <c:ptCount val="4"/>
                <c:pt idx="0">
                  <c:v>23.271643850000004</c:v>
                </c:pt>
                <c:pt idx="1">
                  <c:v>26.762415910000001</c:v>
                </c:pt>
                <c:pt idx="2">
                  <c:v>25.571525560000001</c:v>
                </c:pt>
                <c:pt idx="3">
                  <c:v>27.129127138619566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6-4501-9A06-546661F3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443624"/>
        <c:axId val="680438136"/>
      </c:barChart>
      <c:catAx>
        <c:axId val="68044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38136"/>
        <c:crosses val="autoZero"/>
        <c:auto val="1"/>
        <c:lblAlgn val="ctr"/>
        <c:lblOffset val="100"/>
        <c:noMultiLvlLbl val="0"/>
      </c:catAx>
      <c:valAx>
        <c:axId val="68043813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(◦C)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0443624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8.2303703676632547E-2"/>
          <c:y val="4.2802721760093462E-2"/>
          <c:w val="0.40919518615396322"/>
          <c:h val="0.12788323089707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136296</xdr:colOff>
      <xdr:row>11</xdr:row>
      <xdr:rowOff>68442</xdr:rowOff>
    </xdr:from>
    <xdr:to>
      <xdr:col>19</xdr:col>
      <xdr:colOff>279172</xdr:colOff>
      <xdr:row>23</xdr:row>
      <xdr:rowOff>162515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190499</xdr:colOff>
      <xdr:row>17</xdr:row>
      <xdr:rowOff>133350</xdr:rowOff>
    </xdr:from>
    <xdr:to>
      <xdr:col>28</xdr:col>
      <xdr:colOff>180974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21</xdr:row>
      <xdr:rowOff>104775</xdr:rowOff>
    </xdr:from>
    <xdr:to>
      <xdr:col>6</xdr:col>
      <xdr:colOff>466725</xdr:colOff>
      <xdr:row>37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21</xdr:row>
      <xdr:rowOff>28575</xdr:rowOff>
    </xdr:from>
    <xdr:to>
      <xdr:col>12</xdr:col>
      <xdr:colOff>447674</xdr:colOff>
      <xdr:row>37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590550</xdr:colOff>
      <xdr:row>21</xdr:row>
      <xdr:rowOff>38100</xdr:rowOff>
    </xdr:from>
    <xdr:to>
      <xdr:col>19</xdr:col>
      <xdr:colOff>104774</xdr:colOff>
      <xdr:row>37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95248</xdr:colOff>
      <xdr:row>72</xdr:row>
      <xdr:rowOff>38100</xdr:rowOff>
    </xdr:from>
    <xdr:to>
      <xdr:col>6</xdr:col>
      <xdr:colOff>752475</xdr:colOff>
      <xdr:row>88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561975</xdr:colOff>
      <xdr:row>72</xdr:row>
      <xdr:rowOff>171450</xdr:rowOff>
    </xdr:from>
    <xdr:to>
      <xdr:col>13</xdr:col>
      <xdr:colOff>533402</xdr:colOff>
      <xdr:row>88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342900</xdr:colOff>
      <xdr:row>41</xdr:row>
      <xdr:rowOff>142875</xdr:rowOff>
    </xdr:from>
    <xdr:to>
      <xdr:col>18</xdr:col>
      <xdr:colOff>114302</xdr:colOff>
      <xdr:row>52</xdr:row>
      <xdr:rowOff>323850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9525</xdr:colOff>
      <xdr:row>52</xdr:row>
      <xdr:rowOff>914400</xdr:rowOff>
    </xdr:from>
    <xdr:to>
      <xdr:col>19</xdr:col>
      <xdr:colOff>28577</xdr:colOff>
      <xdr:row>65</xdr:row>
      <xdr:rowOff>714375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28575</xdr:colOff>
      <xdr:row>68</xdr:row>
      <xdr:rowOff>19050</xdr:rowOff>
    </xdr:from>
    <xdr:to>
      <xdr:col>19</xdr:col>
      <xdr:colOff>47627</xdr:colOff>
      <xdr:row>84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142875</xdr:colOff>
      <xdr:row>0</xdr:row>
      <xdr:rowOff>0</xdr:rowOff>
    </xdr:from>
    <xdr:to>
      <xdr:col>8</xdr:col>
      <xdr:colOff>428625</xdr:colOff>
      <xdr:row>14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247650</xdr:colOff>
      <xdr:row>0</xdr:row>
      <xdr:rowOff>0</xdr:rowOff>
    </xdr:from>
    <xdr:to>
      <xdr:col>18</xdr:col>
      <xdr:colOff>257174</xdr:colOff>
      <xdr:row>14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285750</xdr:colOff>
      <xdr:row>90</xdr:row>
      <xdr:rowOff>66675</xdr:rowOff>
    </xdr:from>
    <xdr:to>
      <xdr:col>16</xdr:col>
      <xdr:colOff>790575</xdr:colOff>
      <xdr:row>101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66675</xdr:colOff>
      <xdr:row>103</xdr:row>
      <xdr:rowOff>47625</xdr:rowOff>
    </xdr:from>
    <xdr:to>
      <xdr:col>17</xdr:col>
      <xdr:colOff>428625</xdr:colOff>
      <xdr:row>118</xdr:row>
      <xdr:rowOff>47624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752475</xdr:colOff>
      <xdr:row>112</xdr:row>
      <xdr:rowOff>133350</xdr:rowOff>
    </xdr:from>
    <xdr:to>
      <xdr:col>9</xdr:col>
      <xdr:colOff>428625</xdr:colOff>
      <xdr:row>128</xdr:row>
      <xdr:rowOff>133349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466725</xdr:colOff>
      <xdr:row>120</xdr:row>
      <xdr:rowOff>57150</xdr:rowOff>
    </xdr:from>
    <xdr:to>
      <xdr:col>17</xdr:col>
      <xdr:colOff>590550</xdr:colOff>
      <xdr:row>136</xdr:row>
      <xdr:rowOff>57149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1200150</xdr:colOff>
      <xdr:row>6</xdr:row>
      <xdr:rowOff>161925</xdr:rowOff>
    </xdr:from>
    <xdr:to>
      <xdr:col>24</xdr:col>
      <xdr:colOff>476250</xdr:colOff>
      <xdr:row>17</xdr:row>
      <xdr:rowOff>19050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8F712E4-262E-4F39-B72D-B75D35F5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8"/>
  <sheetViews>
    <sheetView tabSelected="1" topLeftCell="A13" workbookViewId="0">
      <selection activeCell="J33" sqref="J33:J35"/>
    </sheetView>
  </sheetViews>
  <sheetFormatPr defaultRowHeight="15"/>
  <cols>
    <col min="1" max="16384" width="9.140625" style="5"/>
  </cols>
  <sheetData>
    <row r="2" spans="2:13">
      <c r="B2" s="115" t="s">
        <v>208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2:13">
      <c r="B3" s="115" t="s">
        <v>209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2:13">
      <c r="B4" s="115" t="s">
        <v>210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>
      <c r="B5" s="115" t="s">
        <v>211</v>
      </c>
      <c r="C5" s="115" t="s">
        <v>212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2:13">
      <c r="B6" s="115" t="s">
        <v>553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2:13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2:13">
      <c r="B8" s="115" t="s">
        <v>546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12" spans="2:13">
      <c r="B12" s="116" t="s">
        <v>213</v>
      </c>
    </row>
    <row r="13" spans="2:13">
      <c r="B13" s="5" t="s">
        <v>214</v>
      </c>
    </row>
    <row r="14" spans="2:13">
      <c r="B14" s="5" t="s">
        <v>215</v>
      </c>
    </row>
    <row r="15" spans="2:13">
      <c r="B15" s="5" t="s">
        <v>216</v>
      </c>
    </row>
    <row r="17" spans="2:8">
      <c r="B17" s="115" t="s">
        <v>201</v>
      </c>
      <c r="C17" s="115" t="s">
        <v>202</v>
      </c>
      <c r="D17" s="115"/>
      <c r="E17" s="115"/>
      <c r="F17" s="115"/>
      <c r="G17" s="115"/>
      <c r="H17" s="115"/>
    </row>
    <row r="18" spans="2:8">
      <c r="B18" s="115" t="s">
        <v>203</v>
      </c>
      <c r="C18" s="115" t="s">
        <v>204</v>
      </c>
      <c r="D18" s="115"/>
      <c r="E18" s="115"/>
      <c r="F18" s="115"/>
      <c r="G18" s="115"/>
      <c r="H18" s="115"/>
    </row>
    <row r="19" spans="2:8" ht="18.75">
      <c r="B19" s="115" t="s">
        <v>615</v>
      </c>
      <c r="C19" s="115" t="s">
        <v>205</v>
      </c>
      <c r="D19" s="115"/>
      <c r="E19" s="115"/>
      <c r="F19" s="115"/>
      <c r="G19" s="115"/>
      <c r="H19" s="115"/>
    </row>
    <row r="20" spans="2:8" ht="18">
      <c r="B20" s="115" t="s">
        <v>616</v>
      </c>
      <c r="C20" s="115" t="s">
        <v>206</v>
      </c>
      <c r="D20" s="115"/>
      <c r="E20" s="115"/>
      <c r="F20" s="115"/>
      <c r="G20" s="115"/>
      <c r="H20" s="115"/>
    </row>
    <row r="21" spans="2:8" ht="18">
      <c r="B21" s="115" t="s">
        <v>617</v>
      </c>
      <c r="C21" s="115" t="s">
        <v>207</v>
      </c>
      <c r="D21" s="115"/>
      <c r="E21" s="115"/>
      <c r="F21" s="115"/>
      <c r="G21" s="115"/>
      <c r="H21" s="115"/>
    </row>
    <row r="23" spans="2:8">
      <c r="B23" s="115" t="s">
        <v>232</v>
      </c>
      <c r="C23" s="115" t="s">
        <v>237</v>
      </c>
    </row>
    <row r="24" spans="2:8">
      <c r="B24" s="115" t="s">
        <v>233</v>
      </c>
      <c r="C24" s="115" t="s">
        <v>236</v>
      </c>
    </row>
    <row r="25" spans="2:8">
      <c r="B25" s="115" t="s">
        <v>234</v>
      </c>
      <c r="C25" s="115" t="s">
        <v>235</v>
      </c>
    </row>
    <row r="28" spans="2:8">
      <c r="B28" s="115" t="s">
        <v>309</v>
      </c>
    </row>
    <row r="29" spans="2:8">
      <c r="B29" s="115" t="s">
        <v>310</v>
      </c>
    </row>
    <row r="30" spans="2:8">
      <c r="B30" s="115" t="s">
        <v>563</v>
      </c>
    </row>
    <row r="33" spans="2:10">
      <c r="B33" s="115" t="s">
        <v>403</v>
      </c>
      <c r="C33" s="5" t="s">
        <v>406</v>
      </c>
      <c r="H33" s="5" t="s">
        <v>612</v>
      </c>
      <c r="J33" s="5" t="s">
        <v>618</v>
      </c>
    </row>
    <row r="34" spans="2:10">
      <c r="B34" s="115" t="s">
        <v>404</v>
      </c>
      <c r="C34" s="5" t="s">
        <v>407</v>
      </c>
      <c r="H34" s="5" t="s">
        <v>613</v>
      </c>
      <c r="J34" s="5" t="s">
        <v>620</v>
      </c>
    </row>
    <row r="35" spans="2:10">
      <c r="B35" s="115" t="s">
        <v>405</v>
      </c>
      <c r="C35" s="5" t="s">
        <v>408</v>
      </c>
      <c r="H35" s="5" t="s">
        <v>614</v>
      </c>
      <c r="J35" s="5" t="s">
        <v>619</v>
      </c>
    </row>
    <row r="37" spans="2:10" ht="15.75">
      <c r="B37" s="115" t="s">
        <v>459</v>
      </c>
      <c r="C37" s="130" t="s">
        <v>458</v>
      </c>
    </row>
    <row r="38" spans="2:10" ht="15.75">
      <c r="B38" s="115" t="s">
        <v>547</v>
      </c>
      <c r="C38" s="130" t="s">
        <v>548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opLeftCell="A25" zoomScaleNormal="100" workbookViewId="0">
      <selection activeCell="A29" sqref="A29"/>
    </sheetView>
  </sheetViews>
  <sheetFormatPr defaultColWidth="9.140625" defaultRowHeight="15"/>
  <cols>
    <col min="1" max="2" width="9.140625" style="5"/>
    <col min="3" max="3" width="12.7109375" style="5" customWidth="1"/>
    <col min="4" max="4" width="13.42578125" style="5" customWidth="1"/>
    <col min="5" max="5" width="20" style="5" customWidth="1"/>
    <col min="6" max="6" width="22.42578125" style="5" customWidth="1"/>
    <col min="7" max="7" width="15" style="5" customWidth="1"/>
    <col min="8" max="8" width="11.28515625" style="5" customWidth="1"/>
    <col min="9" max="9" width="11.5703125" style="5" customWidth="1"/>
    <col min="10" max="12" width="9.140625" style="5"/>
    <col min="13" max="13" width="9.140625" style="30"/>
    <col min="14" max="15" width="9.140625" style="5"/>
    <col min="16" max="16" width="9.140625" style="29"/>
    <col min="17" max="17" width="9.140625" style="30"/>
    <col min="18" max="19" width="9.140625" style="5"/>
    <col min="20" max="20" width="9.140625" style="28"/>
    <col min="21" max="22" width="9.140625" style="5"/>
    <col min="23" max="23" width="9.140625" style="29"/>
    <col min="24" max="25" width="9.140625" style="5"/>
    <col min="26" max="26" width="9.140625" style="28"/>
    <col min="27" max="28" width="9.140625" style="5"/>
    <col min="29" max="29" width="9.140625" style="29"/>
    <col min="30" max="31" width="9.140625" style="5"/>
    <col min="32" max="32" width="9.140625" style="28"/>
    <col min="33" max="34" width="9.140625" style="5"/>
    <col min="35" max="35" width="9.140625" style="29"/>
    <col min="36" max="37" width="9.140625" style="5"/>
    <col min="38" max="38" width="9.140625" style="28"/>
    <col min="39" max="16384" width="9.140625" style="5"/>
  </cols>
  <sheetData>
    <row r="1" spans="1:38">
      <c r="A1" s="117">
        <v>42759</v>
      </c>
      <c r="B1" s="118" t="s">
        <v>217</v>
      </c>
      <c r="C1" s="118"/>
      <c r="D1" s="118"/>
      <c r="E1" s="118"/>
      <c r="F1" s="118"/>
      <c r="G1" s="118"/>
      <c r="H1" s="118"/>
    </row>
    <row r="2" spans="1:38">
      <c r="A2" s="165" t="s">
        <v>554</v>
      </c>
      <c r="B2" s="166"/>
      <c r="C2" s="166"/>
      <c r="D2" s="166"/>
      <c r="E2" s="166"/>
      <c r="F2" s="166"/>
      <c r="G2" s="166"/>
      <c r="H2" s="166"/>
    </row>
    <row r="3" spans="1:38">
      <c r="A3" s="5" t="s">
        <v>142</v>
      </c>
      <c r="D3" s="5" t="s">
        <v>228</v>
      </c>
      <c r="R3" s="29"/>
      <c r="S3" s="29"/>
      <c r="T3" s="29"/>
      <c r="U3" s="29"/>
      <c r="V3" s="29"/>
      <c r="X3" s="29"/>
      <c r="Y3" s="29"/>
      <c r="Z3" s="29"/>
      <c r="AA3" s="29"/>
      <c r="AB3" s="29"/>
      <c r="AD3" s="29"/>
      <c r="AE3" s="29"/>
      <c r="AF3" s="29"/>
      <c r="AG3" s="29"/>
      <c r="AH3" s="29"/>
      <c r="AJ3" s="29"/>
      <c r="AK3" s="29"/>
      <c r="AL3" s="29"/>
    </row>
    <row r="4" spans="1:38">
      <c r="A4" s="5" t="s">
        <v>143</v>
      </c>
      <c r="M4" s="5"/>
      <c r="R4" s="29"/>
      <c r="S4" s="29"/>
      <c r="T4" s="29"/>
      <c r="U4" s="29"/>
      <c r="V4" s="29"/>
      <c r="X4" s="29"/>
      <c r="Y4" s="29"/>
      <c r="Z4" s="29"/>
      <c r="AA4" s="29"/>
      <c r="AB4" s="29"/>
      <c r="AD4" s="29"/>
      <c r="AE4" s="29"/>
      <c r="AF4" s="29"/>
      <c r="AG4" s="29"/>
      <c r="AH4" s="29"/>
      <c r="AJ4" s="29"/>
      <c r="AK4" s="29"/>
      <c r="AL4" s="29"/>
    </row>
    <row r="5" spans="1:38">
      <c r="A5" s="5" t="s">
        <v>558</v>
      </c>
      <c r="F5" s="189" t="s">
        <v>0</v>
      </c>
      <c r="G5" s="190"/>
      <c r="H5" s="190"/>
      <c r="I5" s="189" t="s">
        <v>220</v>
      </c>
      <c r="J5" s="190"/>
      <c r="K5" s="190"/>
      <c r="L5" s="189" t="s">
        <v>221</v>
      </c>
      <c r="M5" s="190"/>
      <c r="N5" s="190"/>
      <c r="O5" s="189" t="s">
        <v>222</v>
      </c>
      <c r="P5" s="190"/>
      <c r="Q5" s="191"/>
      <c r="R5" s="29"/>
      <c r="S5" s="29"/>
      <c r="T5" s="29"/>
      <c r="U5" s="29"/>
      <c r="V5" s="29"/>
      <c r="X5" s="29"/>
      <c r="Y5" s="29"/>
      <c r="Z5" s="29"/>
      <c r="AA5" s="29"/>
      <c r="AB5" s="29"/>
      <c r="AD5" s="29"/>
      <c r="AE5" s="29"/>
      <c r="AF5" s="29"/>
      <c r="AG5" s="29"/>
      <c r="AH5" s="29"/>
      <c r="AJ5" s="29"/>
      <c r="AK5" s="29"/>
      <c r="AL5" s="29"/>
    </row>
    <row r="6" spans="1:38" ht="15.75">
      <c r="A6" s="1" t="s">
        <v>224</v>
      </c>
      <c r="B6" s="1" t="s">
        <v>225</v>
      </c>
      <c r="C6" s="1" t="s">
        <v>223</v>
      </c>
      <c r="D6" s="1" t="s">
        <v>218</v>
      </c>
      <c r="E6" s="2" t="s">
        <v>219</v>
      </c>
      <c r="F6" s="95" t="s">
        <v>555</v>
      </c>
      <c r="G6" s="94" t="s">
        <v>556</v>
      </c>
      <c r="H6" s="167" t="s">
        <v>557</v>
      </c>
      <c r="I6" s="156" t="s">
        <v>555</v>
      </c>
      <c r="J6" s="94" t="s">
        <v>556</v>
      </c>
      <c r="K6" s="167" t="s">
        <v>557</v>
      </c>
      <c r="L6" s="156" t="s">
        <v>555</v>
      </c>
      <c r="M6" s="94" t="s">
        <v>556</v>
      </c>
      <c r="N6" s="167" t="s">
        <v>557</v>
      </c>
      <c r="O6" s="156" t="s">
        <v>555</v>
      </c>
      <c r="P6" s="94" t="s">
        <v>556</v>
      </c>
      <c r="Q6" s="167" t="s">
        <v>557</v>
      </c>
      <c r="R6" s="29"/>
      <c r="S6" s="29"/>
      <c r="T6" s="29"/>
      <c r="U6" s="29"/>
      <c r="V6" s="29"/>
      <c r="X6" s="29"/>
      <c r="Y6" s="29"/>
      <c r="Z6" s="29"/>
      <c r="AA6" s="29"/>
      <c r="AB6" s="29"/>
      <c r="AD6" s="29"/>
      <c r="AE6" s="29"/>
      <c r="AF6" s="29"/>
      <c r="AG6" s="29"/>
      <c r="AH6" s="29"/>
      <c r="AJ6" s="29"/>
      <c r="AK6" s="29"/>
      <c r="AL6" s="29"/>
    </row>
    <row r="7" spans="1:38">
      <c r="A7" s="3">
        <v>0</v>
      </c>
      <c r="B7" s="3">
        <v>0</v>
      </c>
      <c r="C7" s="3">
        <v>9.9500000000000005E-2</v>
      </c>
      <c r="D7" s="93">
        <v>0</v>
      </c>
      <c r="E7" s="4">
        <v>0</v>
      </c>
      <c r="F7" s="26">
        <v>23.250078309999999</v>
      </c>
      <c r="G7" s="26">
        <v>24.586481249999999</v>
      </c>
      <c r="H7" s="120">
        <f t="shared" ref="H7:H24" si="0">G7-F7</f>
        <v>1.3364029399999993</v>
      </c>
      <c r="I7" s="27">
        <v>21.89695966</v>
      </c>
      <c r="J7" s="26">
        <v>23.137015739999999</v>
      </c>
      <c r="K7" s="120">
        <f>J7-I7</f>
        <v>1.2400560799999987</v>
      </c>
      <c r="L7" s="27">
        <v>23.25547998</v>
      </c>
      <c r="M7" s="26">
        <v>25.132746999999998</v>
      </c>
      <c r="N7" s="120">
        <f>M7-L7</f>
        <v>1.8772670199999979</v>
      </c>
      <c r="O7" s="27">
        <v>22.92430165</v>
      </c>
      <c r="P7" s="26">
        <v>23.772829699999999</v>
      </c>
      <c r="Q7" s="120">
        <f>P7-O7</f>
        <v>0.84852804999999876</v>
      </c>
      <c r="R7" s="29"/>
      <c r="S7" s="29"/>
      <c r="T7" s="29"/>
      <c r="U7" s="29"/>
      <c r="V7" s="29"/>
      <c r="X7" s="29"/>
      <c r="Y7" s="29"/>
      <c r="Z7" s="29"/>
      <c r="AA7" s="29"/>
      <c r="AB7" s="29"/>
      <c r="AD7" s="29"/>
      <c r="AE7" s="29"/>
      <c r="AF7" s="29"/>
      <c r="AG7" s="29"/>
      <c r="AH7" s="29"/>
      <c r="AJ7" s="29"/>
      <c r="AK7" s="29"/>
      <c r="AL7" s="29"/>
    </row>
    <row r="8" spans="1:38">
      <c r="A8" s="3">
        <v>0.1</v>
      </c>
      <c r="B8" s="3">
        <v>0</v>
      </c>
      <c r="C8" s="3">
        <v>0.1002</v>
      </c>
      <c r="D8" s="3">
        <v>0.03</v>
      </c>
      <c r="E8" s="4">
        <v>0</v>
      </c>
      <c r="F8" s="26">
        <v>22.91591975</v>
      </c>
      <c r="G8" s="26">
        <v>24.447479810000001</v>
      </c>
      <c r="H8" s="120">
        <f t="shared" si="0"/>
        <v>1.5315600600000003</v>
      </c>
      <c r="I8" s="27">
        <v>22.64630184</v>
      </c>
      <c r="J8" s="26">
        <v>24.117232810000001</v>
      </c>
      <c r="K8" s="120">
        <f>J8-I8</f>
        <v>1.4709309700000013</v>
      </c>
      <c r="L8" s="27">
        <v>23.251940950000002</v>
      </c>
      <c r="M8" s="26">
        <v>24.904014159999999</v>
      </c>
      <c r="N8" s="120">
        <f>M8-L8</f>
        <v>1.6520732099999975</v>
      </c>
      <c r="O8" s="27">
        <v>22.90716531</v>
      </c>
      <c r="P8" s="26">
        <v>24.122355079999998</v>
      </c>
      <c r="Q8" s="120">
        <f>P8-O8</f>
        <v>1.2151897699999985</v>
      </c>
    </row>
    <row r="9" spans="1:38">
      <c r="A9" s="96">
        <v>0.2</v>
      </c>
      <c r="B9" s="96">
        <v>0</v>
      </c>
      <c r="C9" s="96">
        <v>0.1026</v>
      </c>
      <c r="D9" s="9">
        <v>0.06</v>
      </c>
      <c r="E9" s="4">
        <v>0</v>
      </c>
      <c r="F9" s="26">
        <v>22.901577379999999</v>
      </c>
      <c r="G9" s="26">
        <v>25.45870992</v>
      </c>
      <c r="H9" s="120">
        <f t="shared" si="0"/>
        <v>2.5571325400000013</v>
      </c>
      <c r="I9" s="27">
        <v>23.034942780000002</v>
      </c>
      <c r="J9" s="26">
        <v>25.467650620000001</v>
      </c>
      <c r="K9" s="120">
        <f>J9-I9</f>
        <v>2.4327078399999991</v>
      </c>
      <c r="L9" s="27">
        <v>22.990518689999998</v>
      </c>
      <c r="M9" s="26">
        <v>25.858526730000001</v>
      </c>
      <c r="N9" s="120">
        <f>M9-L9</f>
        <v>2.868008040000003</v>
      </c>
      <c r="O9" s="27">
        <v>23.247936259999999</v>
      </c>
      <c r="P9" s="26">
        <v>25.157333919999999</v>
      </c>
      <c r="Q9" s="120">
        <f>P9-O9</f>
        <v>1.9093976599999998</v>
      </c>
    </row>
    <row r="10" spans="1:38">
      <c r="A10" s="96">
        <v>0.3</v>
      </c>
      <c r="B10" s="96">
        <v>0</v>
      </c>
      <c r="C10" s="96">
        <v>9.8599999999999993E-2</v>
      </c>
      <c r="D10" s="9">
        <v>0.09</v>
      </c>
      <c r="E10" s="4">
        <v>0</v>
      </c>
      <c r="F10" s="26">
        <v>23.246073620000001</v>
      </c>
      <c r="G10" s="26">
        <v>27.337001399999998</v>
      </c>
      <c r="H10" s="120">
        <f t="shared" si="0"/>
        <v>4.0909277799999977</v>
      </c>
      <c r="I10" s="27">
        <v>22.57617325</v>
      </c>
      <c r="J10" s="26">
        <v>26.315619869999999</v>
      </c>
      <c r="K10" s="120">
        <f t="shared" ref="K10:K24" si="1">J10-I10</f>
        <v>3.7394466199999989</v>
      </c>
      <c r="L10" s="27">
        <v>23.59476081</v>
      </c>
      <c r="M10" s="26">
        <v>28.201641330000001</v>
      </c>
      <c r="N10" s="120">
        <f t="shared" ref="N10:N24" si="2">M10-L10</f>
        <v>4.6068805200000007</v>
      </c>
      <c r="O10" s="27">
        <v>21.880847769999999</v>
      </c>
      <c r="P10" s="26">
        <v>24.72399257</v>
      </c>
      <c r="Q10" s="120">
        <f>P10-O10</f>
        <v>2.843144800000001</v>
      </c>
    </row>
    <row r="11" spans="1:38">
      <c r="A11" s="96">
        <v>0.4</v>
      </c>
      <c r="B11" s="96">
        <v>0</v>
      </c>
      <c r="C11" s="96">
        <v>0.1013</v>
      </c>
      <c r="D11" s="9">
        <v>0.12</v>
      </c>
      <c r="E11" s="4">
        <v>0</v>
      </c>
      <c r="F11" s="26">
        <v>23.24588735</v>
      </c>
      <c r="G11" s="26">
        <v>27.873776880000001</v>
      </c>
      <c r="H11" s="120">
        <f t="shared" si="0"/>
        <v>4.6278895300000009</v>
      </c>
      <c r="I11" s="27">
        <v>22.566114970000001</v>
      </c>
      <c r="J11" s="26">
        <v>26.765689210000001</v>
      </c>
      <c r="K11" s="120">
        <f t="shared" si="1"/>
        <v>4.1995742400000005</v>
      </c>
      <c r="L11" s="27">
        <v>23.241882669999999</v>
      </c>
      <c r="M11" s="26">
        <v>29.38982274</v>
      </c>
      <c r="N11" s="120">
        <f t="shared" si="2"/>
        <v>6.1479400700000006</v>
      </c>
      <c r="O11" s="27">
        <v>21.88922968</v>
      </c>
      <c r="P11" s="26">
        <v>25.325398759999999</v>
      </c>
      <c r="Q11" s="120">
        <f t="shared" ref="Q11:Q24" si="3">P11-O11</f>
        <v>3.4361690799999991</v>
      </c>
    </row>
    <row r="12" spans="1:38">
      <c r="A12" s="96">
        <v>0.5</v>
      </c>
      <c r="B12" s="96">
        <v>0</v>
      </c>
      <c r="C12" s="96">
        <v>9.9599999999999994E-2</v>
      </c>
      <c r="D12" s="9">
        <v>0.15</v>
      </c>
      <c r="E12" s="4">
        <v>0</v>
      </c>
      <c r="F12" s="26">
        <v>23.696647509999998</v>
      </c>
      <c r="G12" s="26">
        <v>30.084923060000001</v>
      </c>
      <c r="H12" s="120">
        <f t="shared" si="0"/>
        <v>6.388275550000003</v>
      </c>
      <c r="I12" s="27">
        <v>23.24616675</v>
      </c>
      <c r="J12" s="26">
        <v>28.484538260000001</v>
      </c>
      <c r="K12" s="120">
        <f t="shared" si="1"/>
        <v>5.2383715100000003</v>
      </c>
      <c r="L12" s="27">
        <v>23.76882501</v>
      </c>
      <c r="M12" s="26">
        <v>31.14576555</v>
      </c>
      <c r="N12" s="120">
        <f t="shared" si="2"/>
        <v>7.3769405399999997</v>
      </c>
      <c r="O12" s="27">
        <v>22.230931949999999</v>
      </c>
      <c r="P12" s="26">
        <v>26.914514570000001</v>
      </c>
      <c r="Q12" s="120">
        <f t="shared" si="3"/>
        <v>4.6835826200000028</v>
      </c>
    </row>
    <row r="13" spans="1:38">
      <c r="A13" s="96">
        <v>0</v>
      </c>
      <c r="B13" s="96">
        <v>0.1</v>
      </c>
      <c r="C13" s="96">
        <v>9.8100000000000007E-2</v>
      </c>
      <c r="D13" s="9">
        <v>0</v>
      </c>
      <c r="E13" s="4">
        <v>0.03</v>
      </c>
      <c r="F13" s="26">
        <v>22.90809664</v>
      </c>
      <c r="G13" s="26">
        <v>24.575491639999999</v>
      </c>
      <c r="H13" s="120">
        <f t="shared" si="0"/>
        <v>1.6673949999999991</v>
      </c>
      <c r="I13" s="27">
        <v>22.56779135</v>
      </c>
      <c r="J13" s="26">
        <v>24.113880049999999</v>
      </c>
      <c r="K13" s="120">
        <f t="shared" si="1"/>
        <v>1.5460886999999985</v>
      </c>
      <c r="L13" s="27">
        <v>23.237784850000001</v>
      </c>
      <c r="M13" s="26">
        <v>25.529207979999999</v>
      </c>
      <c r="N13" s="120">
        <f t="shared" si="2"/>
        <v>2.2914231299999983</v>
      </c>
      <c r="O13" s="27">
        <v>22.203830459999999</v>
      </c>
      <c r="P13" s="26">
        <v>23.590290459999999</v>
      </c>
      <c r="Q13" s="120">
        <f t="shared" si="3"/>
        <v>1.3864599999999996</v>
      </c>
    </row>
    <row r="14" spans="1:38">
      <c r="A14" s="96">
        <v>0</v>
      </c>
      <c r="B14" s="96">
        <v>0.2</v>
      </c>
      <c r="C14" s="96">
        <v>0.10009999999999999</v>
      </c>
      <c r="D14" s="9">
        <v>0</v>
      </c>
      <c r="E14" s="4">
        <v>0.06</v>
      </c>
      <c r="F14" s="26">
        <v>22.897386430000001</v>
      </c>
      <c r="G14" s="26">
        <v>25.290392799999999</v>
      </c>
      <c r="H14" s="120">
        <f t="shared" si="0"/>
        <v>2.3930063699999984</v>
      </c>
      <c r="I14" s="27">
        <v>22.576080118184095</v>
      </c>
      <c r="J14" s="26">
        <v>24.51648775</v>
      </c>
      <c r="K14" s="120">
        <f t="shared" si="1"/>
        <v>1.9404076318159049</v>
      </c>
      <c r="L14" s="27">
        <v>23.242441459999998</v>
      </c>
      <c r="M14" s="26">
        <v>26.30024384</v>
      </c>
      <c r="N14" s="120">
        <f t="shared" si="2"/>
        <v>3.0578023800000018</v>
      </c>
      <c r="O14" s="27">
        <v>22.238941329999999</v>
      </c>
      <c r="P14" s="26">
        <v>23.892898169999999</v>
      </c>
      <c r="Q14" s="120">
        <f t="shared" si="3"/>
        <v>1.6539568399999993</v>
      </c>
    </row>
    <row r="15" spans="1:38">
      <c r="A15" s="96">
        <v>0</v>
      </c>
      <c r="B15" s="96">
        <v>0.3</v>
      </c>
      <c r="C15" s="96">
        <v>0.1021</v>
      </c>
      <c r="D15" s="9">
        <v>0</v>
      </c>
      <c r="E15" s="4">
        <v>0.09</v>
      </c>
      <c r="F15" s="26">
        <v>22.864389729999999</v>
      </c>
      <c r="G15" s="26">
        <v>25.892855999999998</v>
      </c>
      <c r="H15" s="120">
        <f t="shared" si="0"/>
        <v>3.0284662699999991</v>
      </c>
      <c r="I15" s="27">
        <v>22.608057118184099</v>
      </c>
      <c r="J15" s="26">
        <v>25.487516750000001</v>
      </c>
      <c r="K15" s="120">
        <f t="shared" si="1"/>
        <v>2.8794596318159016</v>
      </c>
      <c r="L15" s="27">
        <v>23.231541463999999</v>
      </c>
      <c r="M15" s="26">
        <v>26.885148430000001</v>
      </c>
      <c r="N15" s="120">
        <f t="shared" si="2"/>
        <v>3.6536069660000017</v>
      </c>
      <c r="O15" s="27">
        <v>22.21333894</v>
      </c>
      <c r="P15" s="26">
        <v>24.28963817</v>
      </c>
      <c r="Q15" s="120">
        <f t="shared" si="3"/>
        <v>2.0762992300000001</v>
      </c>
    </row>
    <row r="16" spans="1:38">
      <c r="A16" s="96">
        <v>0</v>
      </c>
      <c r="B16" s="96">
        <v>0.4</v>
      </c>
      <c r="C16" s="96">
        <v>0.10059999999999999</v>
      </c>
      <c r="D16" s="9">
        <v>0</v>
      </c>
      <c r="E16" s="4">
        <v>0.12</v>
      </c>
      <c r="F16" s="26">
        <v>22.82918973</v>
      </c>
      <c r="G16" s="26">
        <v>26.518560000000001</v>
      </c>
      <c r="H16" s="120">
        <f t="shared" si="0"/>
        <v>3.6893702700000013</v>
      </c>
      <c r="I16" s="27">
        <v>22.458917811999999</v>
      </c>
      <c r="J16" s="26">
        <v>25.718746970000002</v>
      </c>
      <c r="K16" s="120">
        <f t="shared" si="1"/>
        <v>3.2598291580000023</v>
      </c>
      <c r="L16" s="27">
        <v>23.221506841</v>
      </c>
      <c r="M16" s="26">
        <v>27.9234522</v>
      </c>
      <c r="N16" s="120">
        <f t="shared" si="2"/>
        <v>4.7019453589999998</v>
      </c>
      <c r="O16" s="27">
        <v>21.265845347999999</v>
      </c>
      <c r="P16" s="26">
        <v>23.589079739999999</v>
      </c>
      <c r="Q16" s="120">
        <f t="shared" si="3"/>
        <v>2.3232343919999998</v>
      </c>
    </row>
    <row r="17" spans="1:38">
      <c r="A17" s="96">
        <v>0</v>
      </c>
      <c r="B17" s="96">
        <v>0.5</v>
      </c>
      <c r="C17" s="96">
        <v>9.69E-2</v>
      </c>
      <c r="D17" s="9">
        <v>0</v>
      </c>
      <c r="E17" s="4">
        <v>0.15</v>
      </c>
      <c r="F17" s="26">
        <v>22.85690177</v>
      </c>
      <c r="G17" s="26">
        <v>27.320518069999999</v>
      </c>
      <c r="H17" s="120">
        <f t="shared" si="0"/>
        <v>4.4636162999999982</v>
      </c>
      <c r="I17" s="27">
        <v>22.55847812</v>
      </c>
      <c r="J17" s="26">
        <v>26.218746970000002</v>
      </c>
      <c r="K17" s="120">
        <f t="shared" si="1"/>
        <v>3.6602688500000014</v>
      </c>
      <c r="L17" s="27">
        <v>23.232941969999999</v>
      </c>
      <c r="M17" s="26">
        <v>28.738452200000001</v>
      </c>
      <c r="N17" s="120">
        <f t="shared" si="2"/>
        <v>5.5055102300000023</v>
      </c>
      <c r="O17" s="27">
        <v>21.865853479999998</v>
      </c>
      <c r="P17" s="26">
        <v>24.532177489999999</v>
      </c>
      <c r="Q17" s="120">
        <f t="shared" si="3"/>
        <v>2.6663240100000003</v>
      </c>
    </row>
    <row r="18" spans="1:38">
      <c r="A18" s="96">
        <v>0.1</v>
      </c>
      <c r="B18" s="96">
        <v>0.1</v>
      </c>
      <c r="C18" s="96">
        <v>9.6000000000000002E-2</v>
      </c>
      <c r="D18" s="9">
        <v>0.03</v>
      </c>
      <c r="E18" s="4">
        <v>0.03</v>
      </c>
      <c r="F18" s="26">
        <v>22.901856769999998</v>
      </c>
      <c r="G18" s="26">
        <v>25.306718069999999</v>
      </c>
      <c r="H18" s="120">
        <f t="shared" si="0"/>
        <v>2.4048613000000003</v>
      </c>
      <c r="I18" s="27">
        <v>22.554566569999999</v>
      </c>
      <c r="J18" s="26">
        <v>24.168627300000001</v>
      </c>
      <c r="K18" s="120">
        <f t="shared" si="1"/>
        <v>1.6140607300000021</v>
      </c>
      <c r="L18" s="27">
        <v>23.23052053</v>
      </c>
      <c r="M18" s="26">
        <v>25.62485788</v>
      </c>
      <c r="N18" s="120">
        <f t="shared" si="2"/>
        <v>2.3943373500000007</v>
      </c>
      <c r="O18" s="27">
        <v>21.876004900000002</v>
      </c>
      <c r="P18" s="26">
        <v>23.661933220000002</v>
      </c>
      <c r="Q18" s="120">
        <f t="shared" si="3"/>
        <v>1.78592832</v>
      </c>
    </row>
    <row r="19" spans="1:38">
      <c r="A19" s="96">
        <v>0.2</v>
      </c>
      <c r="B19" s="96">
        <v>0.1</v>
      </c>
      <c r="C19" s="96">
        <v>9.7199999999999995E-2</v>
      </c>
      <c r="D19" s="9">
        <v>0.06</v>
      </c>
      <c r="E19" s="4">
        <v>0.03</v>
      </c>
      <c r="F19" s="26">
        <v>23.237039790000001</v>
      </c>
      <c r="G19" s="26">
        <v>26.659184790000001</v>
      </c>
      <c r="H19" s="120">
        <f t="shared" si="0"/>
        <v>3.4221450000000004</v>
      </c>
      <c r="I19" s="27">
        <v>22.913498310000001</v>
      </c>
      <c r="J19" s="26">
        <v>25.512588470000001</v>
      </c>
      <c r="K19" s="120">
        <f t="shared" si="1"/>
        <v>2.5990901599999994</v>
      </c>
      <c r="L19" s="27">
        <v>23.599138029999999</v>
      </c>
      <c r="M19" s="26">
        <v>26.99352962</v>
      </c>
      <c r="N19" s="120">
        <f t="shared" si="2"/>
        <v>3.3943915900000015</v>
      </c>
      <c r="O19" s="27">
        <v>21.87153455</v>
      </c>
      <c r="P19" s="26">
        <v>24.205711529999999</v>
      </c>
      <c r="Q19" s="120">
        <f t="shared" si="3"/>
        <v>2.3341769799999987</v>
      </c>
    </row>
    <row r="20" spans="1:38">
      <c r="A20" s="96">
        <v>0.3</v>
      </c>
      <c r="B20" s="96">
        <v>0.1</v>
      </c>
      <c r="C20" s="96">
        <v>0.10299999999999999</v>
      </c>
      <c r="D20" s="9">
        <v>0.09</v>
      </c>
      <c r="E20" s="4">
        <v>0.03</v>
      </c>
      <c r="F20" s="26">
        <v>23.259112139999999</v>
      </c>
      <c r="G20" s="26">
        <v>27.863105560000001</v>
      </c>
      <c r="H20" s="120">
        <f t="shared" si="0"/>
        <v>4.6039934200000019</v>
      </c>
      <c r="I20" s="27">
        <v>22.918620579999999</v>
      </c>
      <c r="J20" s="26">
        <v>26.664120799999999</v>
      </c>
      <c r="K20" s="120">
        <f t="shared" si="1"/>
        <v>3.7455002200000003</v>
      </c>
      <c r="L20" s="27">
        <v>23.59783418</v>
      </c>
      <c r="M20" s="26">
        <v>28.535520500000001</v>
      </c>
      <c r="N20" s="120">
        <f t="shared" si="2"/>
        <v>4.937686320000001</v>
      </c>
      <c r="O20" s="27">
        <v>22.230373159999999</v>
      </c>
      <c r="P20" s="26">
        <v>25.577267290000002</v>
      </c>
      <c r="Q20" s="120">
        <f t="shared" si="3"/>
        <v>3.3468941300000026</v>
      </c>
    </row>
    <row r="21" spans="1:38">
      <c r="A21" s="96">
        <v>0.4</v>
      </c>
      <c r="B21" s="96">
        <v>0.1</v>
      </c>
      <c r="C21" s="96">
        <v>0.1002</v>
      </c>
      <c r="D21" s="9">
        <v>0.12</v>
      </c>
      <c r="E21" s="4">
        <v>0.03</v>
      </c>
      <c r="F21" s="26">
        <v>23.59699599</v>
      </c>
      <c r="G21" s="32">
        <v>28.757361549999999</v>
      </c>
      <c r="H21" s="120">
        <f t="shared" si="0"/>
        <v>5.1603655599999989</v>
      </c>
      <c r="I21" s="27">
        <v>23.102743069999999</v>
      </c>
      <c r="J21" s="26">
        <v>27.581302138000002</v>
      </c>
      <c r="K21" s="120">
        <f t="shared" si="1"/>
        <v>4.4785590680000027</v>
      </c>
      <c r="L21" s="27">
        <v>23.589824799999999</v>
      </c>
      <c r="M21" s="26">
        <v>29.210729400000002</v>
      </c>
      <c r="N21" s="120">
        <f t="shared" si="2"/>
        <v>5.6209046000000029</v>
      </c>
      <c r="O21" s="27">
        <v>22.230000629999999</v>
      </c>
      <c r="P21" s="26">
        <v>26.218227580000001</v>
      </c>
      <c r="Q21" s="120">
        <f t="shared" si="3"/>
        <v>3.9882269500000014</v>
      </c>
    </row>
    <row r="22" spans="1:38">
      <c r="A22" s="96">
        <v>0.1</v>
      </c>
      <c r="B22" s="96">
        <v>0.2</v>
      </c>
      <c r="C22" s="96">
        <v>0.1023</v>
      </c>
      <c r="D22" s="9">
        <v>0.03</v>
      </c>
      <c r="E22" s="4">
        <v>0.06</v>
      </c>
      <c r="F22" s="26">
        <v>23.584126690000002</v>
      </c>
      <c r="G22" s="26">
        <v>28.13056697</v>
      </c>
      <c r="H22" s="120">
        <f t="shared" si="0"/>
        <v>4.5464402799999988</v>
      </c>
      <c r="I22" s="27">
        <v>23.485201459999999</v>
      </c>
      <c r="J22" s="26">
        <v>27.33065234</v>
      </c>
      <c r="K22" s="120">
        <f t="shared" si="1"/>
        <v>3.8454508800000013</v>
      </c>
      <c r="L22" s="27">
        <v>23.568411690000001</v>
      </c>
      <c r="M22" s="26">
        <v>29.005613740000001</v>
      </c>
      <c r="N22" s="120">
        <f t="shared" si="2"/>
        <v>5.4372020499999998</v>
      </c>
      <c r="O22" s="27">
        <v>22.235915630000001</v>
      </c>
      <c r="P22" s="26">
        <v>25.489100560000001</v>
      </c>
      <c r="Q22" s="120">
        <f t="shared" si="3"/>
        <v>3.2531849299999998</v>
      </c>
    </row>
    <row r="23" spans="1:38">
      <c r="A23" s="96">
        <v>0.1</v>
      </c>
      <c r="B23" s="96">
        <v>0.3</v>
      </c>
      <c r="C23" s="96">
        <v>0.10059999999999999</v>
      </c>
      <c r="D23" s="9">
        <v>0.03</v>
      </c>
      <c r="E23" s="4">
        <v>0.09</v>
      </c>
      <c r="F23" s="26">
        <v>23.569200339999998</v>
      </c>
      <c r="G23" s="26">
        <v>28.320655129999999</v>
      </c>
      <c r="H23" s="120">
        <f t="shared" si="0"/>
        <v>4.7514547900000004</v>
      </c>
      <c r="I23" s="27">
        <v>23.510369839999999</v>
      </c>
      <c r="J23" s="26">
        <v>27.10369584</v>
      </c>
      <c r="K23" s="120">
        <f t="shared" si="1"/>
        <v>3.5933260000000011</v>
      </c>
      <c r="L23" s="27">
        <v>23.574913680000002</v>
      </c>
      <c r="M23" s="26">
        <v>29.123065910000001</v>
      </c>
      <c r="N23" s="120">
        <f t="shared" si="2"/>
        <v>5.5481522299999995</v>
      </c>
      <c r="O23" s="27">
        <v>23.048416979999999</v>
      </c>
      <c r="P23" s="26">
        <v>25.321968739999999</v>
      </c>
      <c r="Q23" s="120">
        <f t="shared" si="3"/>
        <v>2.2735517600000001</v>
      </c>
    </row>
    <row r="24" spans="1:38">
      <c r="A24" s="10">
        <v>0.1</v>
      </c>
      <c r="B24" s="10">
        <v>0.4</v>
      </c>
      <c r="C24" s="10">
        <v>0.1021</v>
      </c>
      <c r="D24" s="10">
        <v>0.03</v>
      </c>
      <c r="E24" s="11">
        <v>0.12</v>
      </c>
      <c r="F24" s="6">
        <v>23.324304720000001</v>
      </c>
      <c r="G24" s="6">
        <v>26.310963260000001</v>
      </c>
      <c r="H24" s="121">
        <f t="shared" si="0"/>
        <v>2.9866585400000005</v>
      </c>
      <c r="I24" s="34">
        <v>22.900925449999999</v>
      </c>
      <c r="J24" s="6">
        <v>25.520177220000001</v>
      </c>
      <c r="K24" s="121">
        <f t="shared" si="1"/>
        <v>2.6192517700000018</v>
      </c>
      <c r="L24" s="34">
        <v>23.76286455</v>
      </c>
      <c r="M24" s="6">
        <v>26.937184599999998</v>
      </c>
      <c r="N24" s="121">
        <f t="shared" si="2"/>
        <v>3.1743200499999986</v>
      </c>
      <c r="O24" s="34">
        <v>22.234564110000001</v>
      </c>
      <c r="P24" s="6">
        <v>24.443475119999999</v>
      </c>
      <c r="Q24" s="121">
        <f t="shared" si="3"/>
        <v>2.2089110099999978</v>
      </c>
      <c r="T24" s="5"/>
      <c r="W24" s="5"/>
      <c r="Z24" s="5"/>
      <c r="AC24" s="5"/>
      <c r="AF24" s="5"/>
      <c r="AI24" s="5"/>
      <c r="AL24" s="5"/>
    </row>
    <row r="25" spans="1:38">
      <c r="C25" s="96"/>
      <c r="D25" s="96"/>
      <c r="E25" s="96"/>
      <c r="F25" s="26"/>
      <c r="G25" s="26"/>
      <c r="H25" s="119"/>
      <c r="I25" s="26"/>
      <c r="J25" s="26"/>
      <c r="K25" s="119"/>
      <c r="L25" s="26"/>
      <c r="M25" s="26"/>
      <c r="N25" s="119"/>
      <c r="Q25" s="31"/>
      <c r="R25" s="26"/>
      <c r="S25" s="26"/>
      <c r="T25" s="36"/>
      <c r="W25" s="5"/>
      <c r="X25" s="26"/>
      <c r="Y25" s="26"/>
      <c r="Z25" s="36"/>
      <c r="AC25" s="5"/>
      <c r="AD25" s="26"/>
      <c r="AE25" s="26"/>
      <c r="AF25" s="36"/>
      <c r="AG25" s="26"/>
      <c r="AH25" s="26"/>
      <c r="AI25" s="119"/>
      <c r="AJ25" s="26"/>
      <c r="AK25" s="26"/>
      <c r="AL25" s="36"/>
    </row>
    <row r="26" spans="1:38">
      <c r="C26" s="96"/>
      <c r="D26" s="96"/>
      <c r="E26" s="96"/>
      <c r="F26" s="26"/>
      <c r="G26" s="26"/>
      <c r="H26" s="119"/>
      <c r="I26" s="26"/>
      <c r="J26" s="26"/>
      <c r="K26" s="119"/>
      <c r="L26" s="26"/>
      <c r="M26" s="26"/>
      <c r="N26" s="119"/>
      <c r="Q26" s="31"/>
      <c r="R26" s="26"/>
      <c r="S26" s="26"/>
      <c r="T26" s="36"/>
      <c r="W26" s="5"/>
      <c r="X26" s="26"/>
      <c r="Y26" s="26"/>
      <c r="Z26" s="36"/>
      <c r="AC26" s="5"/>
      <c r="AD26" s="26"/>
      <c r="AE26" s="26"/>
      <c r="AF26" s="36"/>
      <c r="AG26" s="26"/>
      <c r="AH26" s="26"/>
      <c r="AI26" s="119"/>
      <c r="AJ26" s="26"/>
      <c r="AK26" s="26"/>
      <c r="AL26" s="36"/>
    </row>
    <row r="27" spans="1:38">
      <c r="C27" s="96"/>
      <c r="D27" s="96"/>
      <c r="E27" s="96"/>
      <c r="F27" s="26"/>
      <c r="G27" s="26"/>
      <c r="H27" s="119"/>
      <c r="I27" s="26"/>
      <c r="J27" s="26"/>
      <c r="K27" s="119"/>
      <c r="L27" s="26"/>
      <c r="M27" s="26"/>
      <c r="N27" s="119"/>
      <c r="Q27" s="31"/>
      <c r="R27" s="26"/>
      <c r="S27" s="26"/>
      <c r="T27" s="36"/>
      <c r="W27" s="5"/>
      <c r="X27" s="26"/>
      <c r="Y27" s="26"/>
      <c r="Z27" s="36"/>
      <c r="AC27" s="5"/>
      <c r="AD27" s="26"/>
      <c r="AE27" s="26"/>
      <c r="AF27" s="36"/>
      <c r="AG27" s="26"/>
      <c r="AH27" s="26"/>
      <c r="AI27" s="119"/>
      <c r="AJ27" s="26"/>
      <c r="AK27" s="26"/>
      <c r="AL27" s="36"/>
    </row>
    <row r="28" spans="1:38">
      <c r="A28" s="5" t="s">
        <v>559</v>
      </c>
      <c r="C28" s="96"/>
      <c r="D28" s="96"/>
      <c r="E28" s="96"/>
      <c r="F28" s="189" t="s">
        <v>0</v>
      </c>
      <c r="G28" s="190"/>
      <c r="H28" s="190"/>
      <c r="I28" s="189" t="s">
        <v>220</v>
      </c>
      <c r="J28" s="190"/>
      <c r="K28" s="190"/>
      <c r="L28" s="189" t="s">
        <v>221</v>
      </c>
      <c r="M28" s="190"/>
      <c r="N28" s="190"/>
      <c r="O28" s="189" t="s">
        <v>222</v>
      </c>
      <c r="P28" s="190"/>
      <c r="Q28" s="191"/>
      <c r="R28" s="26"/>
      <c r="S28" s="26"/>
      <c r="T28" s="36"/>
      <c r="W28" s="5"/>
      <c r="X28" s="26"/>
      <c r="Y28" s="26"/>
      <c r="Z28" s="36"/>
      <c r="AC28" s="5"/>
      <c r="AD28" s="26"/>
      <c r="AE28" s="26"/>
      <c r="AF28" s="36"/>
      <c r="AG28" s="26"/>
      <c r="AH28" s="26"/>
      <c r="AI28" s="119"/>
      <c r="AJ28" s="26"/>
      <c r="AK28" s="26"/>
      <c r="AL28" s="36"/>
    </row>
    <row r="29" spans="1:38" ht="15.75">
      <c r="A29" s="1" t="s">
        <v>224</v>
      </c>
      <c r="B29" s="1" t="s">
        <v>225</v>
      </c>
      <c r="C29" s="1" t="s">
        <v>226</v>
      </c>
      <c r="D29" s="1" t="s">
        <v>218</v>
      </c>
      <c r="E29" s="2" t="s">
        <v>219</v>
      </c>
      <c r="F29" s="156" t="s">
        <v>555</v>
      </c>
      <c r="G29" s="94" t="s">
        <v>556</v>
      </c>
      <c r="H29" s="167" t="s">
        <v>557</v>
      </c>
      <c r="I29" s="156" t="s">
        <v>555</v>
      </c>
      <c r="J29" s="94" t="s">
        <v>556</v>
      </c>
      <c r="K29" s="167" t="s">
        <v>557</v>
      </c>
      <c r="L29" s="156" t="s">
        <v>555</v>
      </c>
      <c r="M29" s="94" t="s">
        <v>556</v>
      </c>
      <c r="N29" s="167" t="s">
        <v>557</v>
      </c>
      <c r="O29" s="156" t="s">
        <v>555</v>
      </c>
      <c r="P29" s="94" t="s">
        <v>556</v>
      </c>
      <c r="Q29" s="167" t="s">
        <v>557</v>
      </c>
      <c r="R29" s="26"/>
      <c r="S29" s="26"/>
      <c r="T29" s="36"/>
      <c r="W29" s="5"/>
      <c r="X29" s="26"/>
      <c r="Y29" s="26"/>
      <c r="Z29" s="36"/>
      <c r="AC29" s="5"/>
      <c r="AD29" s="26"/>
      <c r="AE29" s="26"/>
      <c r="AF29" s="36"/>
      <c r="AG29" s="26"/>
      <c r="AH29" s="26"/>
      <c r="AI29" s="119"/>
      <c r="AJ29" s="26"/>
      <c r="AK29" s="26"/>
      <c r="AL29" s="36"/>
    </row>
    <row r="30" spans="1:38">
      <c r="A30" s="3">
        <v>0</v>
      </c>
      <c r="B30" s="3">
        <v>0</v>
      </c>
      <c r="C30" s="3">
        <v>0.1032</v>
      </c>
      <c r="D30" s="96">
        <v>0</v>
      </c>
      <c r="E30" s="4">
        <v>0</v>
      </c>
      <c r="F30" s="26">
        <v>23.597647909999999</v>
      </c>
      <c r="G30" s="26">
        <v>24.99956787</v>
      </c>
      <c r="H30" s="120">
        <f t="shared" ref="H30:H47" si="4">G30-F30</f>
        <v>1.4019199600000007</v>
      </c>
      <c r="I30" s="26">
        <v>22.908841689999999</v>
      </c>
      <c r="J30" s="26">
        <v>24.15437747</v>
      </c>
      <c r="K30" s="120">
        <f>J30-I30</f>
        <v>1.2455357800000009</v>
      </c>
      <c r="L30" s="27">
        <v>23.247992549999999</v>
      </c>
      <c r="M30" s="26">
        <v>25.1274713</v>
      </c>
      <c r="N30" s="120">
        <f>M30-L30</f>
        <v>1.8794787500000005</v>
      </c>
      <c r="O30" s="27">
        <v>22.930162450000001</v>
      </c>
      <c r="P30" s="26">
        <v>23.782972699999998</v>
      </c>
      <c r="Q30" s="120">
        <f>P30-O30</f>
        <v>0.85281024999999744</v>
      </c>
      <c r="R30" s="26"/>
      <c r="S30" s="26"/>
      <c r="T30" s="36"/>
      <c r="W30" s="5"/>
      <c r="X30" s="26"/>
      <c r="Y30" s="26"/>
      <c r="Z30" s="36"/>
      <c r="AC30" s="5"/>
      <c r="AD30" s="26"/>
      <c r="AE30" s="26"/>
      <c r="AF30" s="36"/>
      <c r="AG30" s="26"/>
      <c r="AH30" s="26"/>
      <c r="AI30" s="119"/>
      <c r="AJ30" s="26"/>
      <c r="AK30" s="26"/>
      <c r="AL30" s="36"/>
    </row>
    <row r="31" spans="1:38">
      <c r="A31" s="3">
        <v>0.1</v>
      </c>
      <c r="B31" s="3">
        <v>0</v>
      </c>
      <c r="C31" s="3">
        <v>0.1021</v>
      </c>
      <c r="D31" s="3">
        <v>0.03</v>
      </c>
      <c r="E31" s="4">
        <v>0</v>
      </c>
      <c r="F31" s="26">
        <v>23.249612639999999</v>
      </c>
      <c r="G31" s="26">
        <v>25.122316189999999</v>
      </c>
      <c r="H31" s="120">
        <f t="shared" si="4"/>
        <v>1.8727035500000007</v>
      </c>
      <c r="I31" s="26">
        <v>21.88960221</v>
      </c>
      <c r="J31" s="26">
        <v>23.585168190000001</v>
      </c>
      <c r="K31" s="120">
        <f>J31-I31</f>
        <v>1.6955659800000014</v>
      </c>
      <c r="L31" s="27">
        <v>22.902136169999999</v>
      </c>
      <c r="M31" s="26">
        <v>24.988019470000001</v>
      </c>
      <c r="N31" s="120">
        <f>M31-L31</f>
        <v>2.0858833000000025</v>
      </c>
      <c r="O31" s="27">
        <v>23.597927309999999</v>
      </c>
      <c r="P31" s="26">
        <v>24.790392799999999</v>
      </c>
      <c r="Q31" s="120">
        <f>P31-O31</f>
        <v>1.19246549</v>
      </c>
      <c r="R31" s="26"/>
      <c r="S31" s="26"/>
      <c r="T31" s="36"/>
      <c r="W31" s="5"/>
      <c r="X31" s="26"/>
      <c r="Y31" s="26"/>
      <c r="Z31" s="36"/>
      <c r="AC31" s="5"/>
      <c r="AD31" s="26"/>
      <c r="AE31" s="26"/>
      <c r="AF31" s="36"/>
      <c r="AG31" s="26"/>
      <c r="AH31" s="26"/>
      <c r="AI31" s="119"/>
      <c r="AJ31" s="26"/>
      <c r="AK31" s="26"/>
      <c r="AL31" s="36"/>
    </row>
    <row r="32" spans="1:38">
      <c r="A32" s="96">
        <v>0.2</v>
      </c>
      <c r="B32" s="96">
        <v>0</v>
      </c>
      <c r="C32" s="96">
        <v>9.7600000000000006E-2</v>
      </c>
      <c r="D32" s="96">
        <v>0.06</v>
      </c>
      <c r="E32" s="4">
        <v>0</v>
      </c>
      <c r="F32" s="26">
        <v>22.91573348</v>
      </c>
      <c r="G32" s="26">
        <v>25.637430739999999</v>
      </c>
      <c r="H32" s="120">
        <f t="shared" si="4"/>
        <v>2.7216972599999991</v>
      </c>
      <c r="I32" s="26">
        <v>22.789166739999999</v>
      </c>
      <c r="J32" s="26">
        <v>25.122316189999999</v>
      </c>
      <c r="K32" s="120">
        <f>J32-I32</f>
        <v>2.3331494500000005</v>
      </c>
      <c r="L32" s="27">
        <v>22.912753250000002</v>
      </c>
      <c r="M32" s="26">
        <v>25.97345194</v>
      </c>
      <c r="N32" s="120">
        <f>M32-L32</f>
        <v>3.0606986899999988</v>
      </c>
      <c r="O32" s="27">
        <v>21.88801896</v>
      </c>
      <c r="P32" s="26">
        <v>23.776182460000001</v>
      </c>
      <c r="Q32" s="120">
        <f>P32-O32</f>
        <v>1.888163500000001</v>
      </c>
      <c r="R32" s="26"/>
      <c r="S32" s="26"/>
      <c r="T32" s="36"/>
      <c r="W32" s="5"/>
      <c r="X32" s="26"/>
      <c r="Y32" s="26"/>
      <c r="Z32" s="36"/>
      <c r="AC32" s="5"/>
      <c r="AD32" s="26"/>
      <c r="AE32" s="26"/>
      <c r="AF32" s="36"/>
      <c r="AG32" s="26"/>
      <c r="AH32" s="26"/>
      <c r="AI32" s="119"/>
      <c r="AJ32" s="26"/>
      <c r="AK32" s="26"/>
      <c r="AL32" s="36"/>
    </row>
    <row r="33" spans="1:38">
      <c r="A33" s="96">
        <v>0.3</v>
      </c>
      <c r="B33" s="96">
        <v>0</v>
      </c>
      <c r="C33" s="96">
        <v>0.105</v>
      </c>
      <c r="D33" s="96">
        <v>0.09</v>
      </c>
      <c r="E33" s="4">
        <v>0</v>
      </c>
      <c r="F33" s="26">
        <v>22.974593070000001</v>
      </c>
      <c r="G33" s="26">
        <v>26.990363120000001</v>
      </c>
      <c r="H33" s="120">
        <f t="shared" si="4"/>
        <v>4.0157700500000004</v>
      </c>
      <c r="I33" s="26">
        <v>22.903812550000001</v>
      </c>
      <c r="J33" s="122">
        <v>26.31832071055894</v>
      </c>
      <c r="K33" s="120">
        <f t="shared" ref="K33:K47" si="5">J33-I33</f>
        <v>3.4145081605589382</v>
      </c>
      <c r="L33" s="27">
        <v>22.912660120000002</v>
      </c>
      <c r="M33" s="26">
        <v>27.50920296</v>
      </c>
      <c r="N33" s="120">
        <f t="shared" ref="N33:N47" si="6">M33-L33</f>
        <v>4.5965428399999979</v>
      </c>
      <c r="O33" s="27">
        <v>21.8872739</v>
      </c>
      <c r="P33" s="26">
        <v>24.728090389999998</v>
      </c>
      <c r="Q33" s="120">
        <f>P33-O33</f>
        <v>2.8408164899999981</v>
      </c>
      <c r="R33" s="26"/>
      <c r="S33" s="26"/>
      <c r="T33" s="36"/>
      <c r="W33" s="5"/>
      <c r="X33" s="26"/>
      <c r="Y33" s="26"/>
      <c r="Z33" s="36"/>
      <c r="AC33" s="5"/>
      <c r="AD33" s="26"/>
      <c r="AE33" s="26"/>
      <c r="AF33" s="36"/>
      <c r="AG33" s="26"/>
      <c r="AH33" s="26"/>
      <c r="AI33" s="119"/>
      <c r="AJ33" s="26"/>
      <c r="AK33" s="26"/>
      <c r="AL33" s="36"/>
    </row>
    <row r="34" spans="1:38">
      <c r="A34" s="96">
        <v>0.4</v>
      </c>
      <c r="B34" s="96">
        <v>0</v>
      </c>
      <c r="C34" s="96">
        <v>0.1008</v>
      </c>
      <c r="D34" s="96">
        <v>0.12</v>
      </c>
      <c r="E34" s="4">
        <v>0</v>
      </c>
      <c r="F34" s="26">
        <v>23.245607960000001</v>
      </c>
      <c r="G34" s="26">
        <v>28.091613240000001</v>
      </c>
      <c r="H34" s="120">
        <f t="shared" si="4"/>
        <v>4.84600528</v>
      </c>
      <c r="I34" s="26">
        <v>22.568536399999999</v>
      </c>
      <c r="J34" s="26">
        <v>26.84904259</v>
      </c>
      <c r="K34" s="120">
        <f t="shared" si="5"/>
        <v>4.2805061900000005</v>
      </c>
      <c r="L34" s="27">
        <v>23.599417420000002</v>
      </c>
      <c r="M34" s="26">
        <v>29.395969470000001</v>
      </c>
      <c r="N34" s="120">
        <f t="shared" si="6"/>
        <v>5.796552049999999</v>
      </c>
      <c r="O34" s="27">
        <v>21.881220299999999</v>
      </c>
      <c r="P34" s="26">
        <v>25.310031939999998</v>
      </c>
      <c r="Q34" s="120">
        <f>P34-O34</f>
        <v>3.4288116399999993</v>
      </c>
      <c r="R34" s="26"/>
      <c r="S34" s="26"/>
      <c r="T34" s="36"/>
      <c r="W34" s="5"/>
      <c r="X34" s="26"/>
      <c r="Y34" s="26"/>
      <c r="Z34" s="36"/>
      <c r="AC34" s="5"/>
      <c r="AD34" s="26"/>
      <c r="AE34" s="26"/>
      <c r="AF34" s="36"/>
      <c r="AG34" s="26"/>
      <c r="AH34" s="26"/>
      <c r="AI34" s="119"/>
      <c r="AJ34" s="26"/>
      <c r="AK34" s="26"/>
      <c r="AL34" s="36"/>
    </row>
    <row r="35" spans="1:38">
      <c r="A35" s="96">
        <v>0.5</v>
      </c>
      <c r="B35" s="96">
        <v>0</v>
      </c>
      <c r="C35" s="96">
        <v>0.1019</v>
      </c>
      <c r="D35" s="96">
        <v>0.15</v>
      </c>
      <c r="E35" s="4">
        <v>0</v>
      </c>
      <c r="F35" s="26">
        <v>23.597182249999999</v>
      </c>
      <c r="G35" s="26">
        <v>29.745735360000001</v>
      </c>
      <c r="H35" s="120">
        <f t="shared" si="4"/>
        <v>6.1485531100000017</v>
      </c>
      <c r="I35" s="122">
        <v>23.076852296403178</v>
      </c>
      <c r="J35" s="122">
        <v>28.392430448080901</v>
      </c>
      <c r="K35" s="120">
        <f t="shared" si="5"/>
        <v>5.3155781516777232</v>
      </c>
      <c r="L35" s="27">
        <v>23.695902449999998</v>
      </c>
      <c r="M35" s="26">
        <v>30.760291120000002</v>
      </c>
      <c r="N35" s="120">
        <f t="shared" si="6"/>
        <v>7.0643886700000031</v>
      </c>
      <c r="O35" s="27">
        <v>22.241362760000001</v>
      </c>
      <c r="P35" s="26">
        <v>26.857610749999999</v>
      </c>
      <c r="Q35" s="120">
        <f t="shared" ref="Q35:Q47" si="7">P35-O35</f>
        <v>4.616247989999998</v>
      </c>
      <c r="R35" s="26"/>
      <c r="S35" s="26"/>
      <c r="T35" s="36"/>
      <c r="W35" s="5"/>
      <c r="X35" s="26"/>
      <c r="Y35" s="26"/>
      <c r="Z35" s="36"/>
      <c r="AC35" s="5"/>
      <c r="AD35" s="26"/>
      <c r="AE35" s="26"/>
      <c r="AF35" s="36"/>
      <c r="AG35" s="26"/>
      <c r="AH35" s="26"/>
      <c r="AI35" s="119"/>
      <c r="AJ35" s="26"/>
      <c r="AK35" s="26"/>
      <c r="AL35" s="36"/>
    </row>
    <row r="36" spans="1:38">
      <c r="A36" s="96">
        <v>0</v>
      </c>
      <c r="B36" s="96">
        <v>0.1</v>
      </c>
      <c r="C36" s="96">
        <v>0.1003</v>
      </c>
      <c r="D36" s="96">
        <v>0</v>
      </c>
      <c r="E36" s="4">
        <v>0.03</v>
      </c>
      <c r="F36" s="26">
        <v>22.90753784</v>
      </c>
      <c r="G36" s="26">
        <v>24.542450670000001</v>
      </c>
      <c r="H36" s="120">
        <f t="shared" si="4"/>
        <v>1.6349128300000011</v>
      </c>
      <c r="I36" s="122">
        <v>22.562669069999998</v>
      </c>
      <c r="J36" s="122">
        <v>24.111737999999999</v>
      </c>
      <c r="K36" s="120">
        <f t="shared" si="5"/>
        <v>1.5490689300000007</v>
      </c>
      <c r="L36" s="27">
        <v>23.251568420000002</v>
      </c>
      <c r="M36" s="26">
        <v>25.500219789999999</v>
      </c>
      <c r="N36" s="120">
        <f t="shared" si="6"/>
        <v>2.2486513699999975</v>
      </c>
      <c r="O36" s="27">
        <v>22.235681700000001</v>
      </c>
      <c r="P36" s="26">
        <v>23.6042603</v>
      </c>
      <c r="Q36" s="120">
        <f t="shared" si="7"/>
        <v>1.3685785999999993</v>
      </c>
      <c r="R36" s="26"/>
      <c r="S36" s="26"/>
      <c r="T36" s="36"/>
      <c r="W36" s="5"/>
      <c r="X36" s="26"/>
      <c r="Y36" s="26"/>
      <c r="Z36" s="36"/>
      <c r="AC36" s="5"/>
      <c r="AD36" s="26"/>
      <c r="AE36" s="26"/>
      <c r="AF36" s="36"/>
      <c r="AG36" s="26"/>
      <c r="AH36" s="26"/>
      <c r="AI36" s="119"/>
      <c r="AJ36" s="26"/>
      <c r="AK36" s="26"/>
      <c r="AL36" s="36"/>
    </row>
    <row r="37" spans="1:38">
      <c r="A37" s="96">
        <v>0</v>
      </c>
      <c r="B37" s="96">
        <v>0.2</v>
      </c>
      <c r="C37" s="96">
        <v>0.10050000000000001</v>
      </c>
      <c r="D37" s="96">
        <v>0</v>
      </c>
      <c r="E37" s="4">
        <v>0.06</v>
      </c>
      <c r="F37" s="26">
        <v>22.908841689999999</v>
      </c>
      <c r="G37" s="26">
        <v>25.25516476</v>
      </c>
      <c r="H37" s="120">
        <f t="shared" si="4"/>
        <v>2.3463230700000004</v>
      </c>
      <c r="I37" s="26">
        <v>22.565090510000001</v>
      </c>
      <c r="J37" s="26">
        <v>24.49739563</v>
      </c>
      <c r="K37" s="120">
        <f t="shared" si="5"/>
        <v>1.9323051199999988</v>
      </c>
      <c r="L37" s="27">
        <v>23.23825051</v>
      </c>
      <c r="M37" s="26">
        <v>26.21682139</v>
      </c>
      <c r="N37" s="120">
        <f t="shared" si="6"/>
        <v>2.9785708799999995</v>
      </c>
      <c r="O37" s="27">
        <v>21.8699513</v>
      </c>
      <c r="P37" s="26">
        <v>23.58572698</v>
      </c>
      <c r="Q37" s="120">
        <f t="shared" si="7"/>
        <v>1.7157756800000001</v>
      </c>
      <c r="R37" s="26"/>
      <c r="S37" s="26"/>
      <c r="T37" s="36"/>
      <c r="W37" s="5"/>
      <c r="X37" s="26"/>
      <c r="Y37" s="26"/>
      <c r="Z37" s="36"/>
      <c r="AC37" s="5"/>
      <c r="AD37" s="26"/>
      <c r="AE37" s="26"/>
      <c r="AF37" s="36"/>
      <c r="AG37" s="26"/>
      <c r="AH37" s="26"/>
      <c r="AI37" s="119"/>
      <c r="AJ37" s="26"/>
      <c r="AK37" s="26"/>
      <c r="AL37" s="36"/>
    </row>
    <row r="38" spans="1:38">
      <c r="A38" s="96">
        <v>0</v>
      </c>
      <c r="B38" s="96">
        <v>0.3</v>
      </c>
      <c r="C38" s="96">
        <v>9.8900000000000002E-2</v>
      </c>
      <c r="D38" s="96">
        <v>0</v>
      </c>
      <c r="E38" s="4">
        <v>0.09</v>
      </c>
      <c r="F38" s="26">
        <v>22.841690889999999</v>
      </c>
      <c r="G38" s="26">
        <v>25.664765509999999</v>
      </c>
      <c r="H38" s="120">
        <f t="shared" si="4"/>
        <v>2.8230746199999999</v>
      </c>
      <c r="I38" s="26">
        <v>22.532490509999999</v>
      </c>
      <c r="J38" s="26">
        <v>25.563497389999998</v>
      </c>
      <c r="K38" s="120">
        <f t="shared" si="5"/>
        <v>3.0310068799999996</v>
      </c>
      <c r="L38" s="27">
        <v>23.231502339999999</v>
      </c>
      <c r="M38" s="26">
        <v>26.72139168</v>
      </c>
      <c r="N38" s="120">
        <f t="shared" si="6"/>
        <v>3.4898893400000013</v>
      </c>
      <c r="O38" s="27">
        <v>21.8349513</v>
      </c>
      <c r="P38" s="26">
        <v>23.756958579999999</v>
      </c>
      <c r="Q38" s="120">
        <f t="shared" si="7"/>
        <v>1.922007279999999</v>
      </c>
      <c r="R38" s="26"/>
      <c r="S38" s="26"/>
      <c r="T38" s="36"/>
      <c r="W38" s="5"/>
      <c r="X38" s="26"/>
      <c r="Y38" s="26"/>
      <c r="Z38" s="36"/>
      <c r="AC38" s="5"/>
      <c r="AD38" s="26"/>
      <c r="AE38" s="26"/>
      <c r="AF38" s="36"/>
      <c r="AG38" s="26"/>
      <c r="AH38" s="26"/>
      <c r="AI38" s="119"/>
      <c r="AJ38" s="26"/>
      <c r="AK38" s="26"/>
      <c r="AL38" s="36"/>
    </row>
    <row r="39" spans="1:38">
      <c r="A39" s="96">
        <v>0</v>
      </c>
      <c r="B39" s="96">
        <v>0.4</v>
      </c>
      <c r="C39" s="96">
        <v>0.1002</v>
      </c>
      <c r="D39" s="96">
        <v>0</v>
      </c>
      <c r="E39" s="4">
        <v>0.12</v>
      </c>
      <c r="F39" s="26">
        <v>22.896789890000001</v>
      </c>
      <c r="G39" s="26">
        <v>26.49162754</v>
      </c>
      <c r="H39" s="120">
        <f t="shared" si="4"/>
        <v>3.5948376499999988</v>
      </c>
      <c r="I39" s="26">
        <v>22.522138146</v>
      </c>
      <c r="J39" s="26">
        <v>25.776580419999998</v>
      </c>
      <c r="K39" s="120">
        <f t="shared" si="5"/>
        <v>3.2544422739999987</v>
      </c>
      <c r="L39" s="27">
        <v>23.246102329999999</v>
      </c>
      <c r="M39" s="26">
        <v>28.034800260000001</v>
      </c>
      <c r="N39" s="120">
        <f t="shared" si="6"/>
        <v>4.7886979300000014</v>
      </c>
      <c r="O39" s="27">
        <v>21.822651400000002</v>
      </c>
      <c r="P39" s="26">
        <v>24.205226979999999</v>
      </c>
      <c r="Q39" s="120">
        <f t="shared" si="7"/>
        <v>2.3825755799999975</v>
      </c>
      <c r="R39" s="26"/>
      <c r="S39" s="26"/>
      <c r="T39" s="36"/>
      <c r="W39" s="5"/>
      <c r="X39" s="26"/>
      <c r="Y39" s="26"/>
      <c r="Z39" s="36"/>
      <c r="AC39" s="5"/>
      <c r="AD39" s="26"/>
      <c r="AE39" s="26"/>
      <c r="AF39" s="36"/>
      <c r="AG39" s="26"/>
      <c r="AH39" s="26"/>
      <c r="AI39" s="119"/>
      <c r="AJ39" s="26"/>
      <c r="AK39" s="26"/>
      <c r="AL39" s="36"/>
    </row>
    <row r="40" spans="1:38">
      <c r="A40" s="96">
        <v>0</v>
      </c>
      <c r="B40" s="96">
        <v>0.5</v>
      </c>
      <c r="C40" s="96">
        <v>0.10150000000000001</v>
      </c>
      <c r="D40" s="96">
        <v>0</v>
      </c>
      <c r="E40" s="4">
        <v>0.15</v>
      </c>
      <c r="F40" s="26">
        <v>22.89896967</v>
      </c>
      <c r="G40" s="26">
        <v>27.275491639999998</v>
      </c>
      <c r="H40" s="120">
        <f t="shared" si="4"/>
        <v>4.3765219699999989</v>
      </c>
      <c r="I40" s="26">
        <v>22.23488146</v>
      </c>
      <c r="J40" s="26">
        <v>25.980427649999999</v>
      </c>
      <c r="K40" s="120">
        <f t="shared" si="5"/>
        <v>3.7455461899999989</v>
      </c>
      <c r="L40" s="27">
        <v>23.2505381</v>
      </c>
      <c r="M40" s="26">
        <v>28.475146209999998</v>
      </c>
      <c r="N40" s="120">
        <f t="shared" si="6"/>
        <v>5.2246081099999984</v>
      </c>
      <c r="O40" s="27">
        <v>21.952932149999999</v>
      </c>
      <c r="P40" s="26">
        <v>24.773109089999998</v>
      </c>
      <c r="Q40" s="120">
        <f t="shared" si="7"/>
        <v>2.8201769399999996</v>
      </c>
      <c r="R40" s="26"/>
      <c r="S40" s="26"/>
      <c r="T40" s="36"/>
      <c r="W40" s="5"/>
      <c r="X40" s="26"/>
      <c r="Y40" s="26"/>
      <c r="Z40" s="36"/>
      <c r="AC40" s="5"/>
      <c r="AD40" s="26"/>
      <c r="AE40" s="26"/>
      <c r="AF40" s="36"/>
      <c r="AG40" s="26"/>
      <c r="AH40" s="26"/>
      <c r="AI40" s="119"/>
      <c r="AJ40" s="26"/>
      <c r="AK40" s="26"/>
      <c r="AL40" s="36"/>
    </row>
    <row r="41" spans="1:38">
      <c r="A41" s="96">
        <v>0.1</v>
      </c>
      <c r="B41" s="96">
        <v>0.1</v>
      </c>
      <c r="C41" s="96">
        <v>9.7600000000000006E-2</v>
      </c>
      <c r="D41" s="96">
        <v>0.03</v>
      </c>
      <c r="E41" s="4">
        <v>0.03</v>
      </c>
      <c r="F41" s="26">
        <v>23.243559050000002</v>
      </c>
      <c r="G41" s="26">
        <v>25.464111590000002</v>
      </c>
      <c r="H41" s="120">
        <f t="shared" si="4"/>
        <v>2.2205525399999999</v>
      </c>
      <c r="I41" s="26">
        <v>22.569281459999999</v>
      </c>
      <c r="J41" s="26">
        <v>24.380427650000001</v>
      </c>
      <c r="K41" s="120">
        <f t="shared" si="5"/>
        <v>1.8111461900000023</v>
      </c>
      <c r="L41" s="27">
        <v>23.58675144</v>
      </c>
      <c r="M41" s="26">
        <v>25.871844639999999</v>
      </c>
      <c r="N41" s="120">
        <f t="shared" si="6"/>
        <v>2.2850931999999986</v>
      </c>
      <c r="O41" s="27">
        <v>21.952932149999999</v>
      </c>
      <c r="P41" s="26">
        <v>23.673109090000001</v>
      </c>
      <c r="Q41" s="120">
        <f t="shared" si="7"/>
        <v>1.7201769400000018</v>
      </c>
      <c r="R41" s="26"/>
      <c r="S41" s="26"/>
      <c r="T41" s="36"/>
      <c r="W41" s="5"/>
      <c r="X41" s="26"/>
      <c r="Y41" s="26"/>
      <c r="Z41" s="36"/>
      <c r="AC41" s="5"/>
      <c r="AD41" s="26"/>
      <c r="AE41" s="26"/>
      <c r="AF41" s="36"/>
      <c r="AG41" s="26"/>
      <c r="AH41" s="26"/>
      <c r="AI41" s="119"/>
      <c r="AJ41" s="26"/>
      <c r="AK41" s="26"/>
      <c r="AL41" s="36"/>
    </row>
    <row r="42" spans="1:38">
      <c r="A42" s="96">
        <v>0.2</v>
      </c>
      <c r="B42" s="96">
        <v>0.1</v>
      </c>
      <c r="C42" s="96">
        <v>0.1023</v>
      </c>
      <c r="D42" s="96">
        <v>0.06</v>
      </c>
      <c r="E42" s="4">
        <v>0.03</v>
      </c>
      <c r="F42" s="26">
        <v>23.253151670000001</v>
      </c>
      <c r="G42" s="26">
        <v>26.663655139999999</v>
      </c>
      <c r="H42" s="120">
        <f t="shared" si="4"/>
        <v>3.4105034699999983</v>
      </c>
      <c r="I42" s="122">
        <v>22.91536095</v>
      </c>
      <c r="J42" s="26">
        <v>25.604440929999999</v>
      </c>
      <c r="K42" s="120">
        <f t="shared" si="5"/>
        <v>2.6890799799999989</v>
      </c>
      <c r="L42" s="27">
        <v>23.599603689999999</v>
      </c>
      <c r="M42" s="26">
        <v>27.207920089999998</v>
      </c>
      <c r="N42" s="120">
        <f t="shared" si="6"/>
        <v>3.6083163999999996</v>
      </c>
      <c r="O42" s="27">
        <v>22.238568799999999</v>
      </c>
      <c r="P42" s="122">
        <v>24.796167000000001</v>
      </c>
      <c r="Q42" s="120">
        <f t="shared" si="7"/>
        <v>2.557598200000001</v>
      </c>
      <c r="R42" s="26"/>
      <c r="S42" s="26"/>
      <c r="T42" s="36"/>
      <c r="W42" s="5"/>
      <c r="X42" s="26"/>
      <c r="Y42" s="26"/>
      <c r="Z42" s="36"/>
      <c r="AC42" s="5"/>
      <c r="AD42" s="26"/>
      <c r="AE42" s="26"/>
      <c r="AF42" s="36"/>
      <c r="AG42" s="26"/>
      <c r="AH42" s="26"/>
      <c r="AI42" s="119"/>
      <c r="AJ42" s="26"/>
      <c r="AK42" s="26"/>
      <c r="AL42" s="36"/>
    </row>
    <row r="43" spans="1:38">
      <c r="A43" s="96">
        <v>0.3</v>
      </c>
      <c r="B43" s="96">
        <v>0.1</v>
      </c>
      <c r="C43" s="96">
        <v>0.1019</v>
      </c>
      <c r="D43" s="96">
        <v>0.09</v>
      </c>
      <c r="E43" s="4">
        <v>0.03</v>
      </c>
      <c r="F43" s="26">
        <v>23.616274359999998</v>
      </c>
      <c r="G43" s="26">
        <v>28.542412280000001</v>
      </c>
      <c r="H43" s="120">
        <f t="shared" si="4"/>
        <v>4.9261379200000022</v>
      </c>
      <c r="I43" s="26">
        <v>22.904371350000002</v>
      </c>
      <c r="J43" s="26">
        <v>26.346314629999998</v>
      </c>
      <c r="K43" s="120">
        <f t="shared" si="5"/>
        <v>3.4419432799999967</v>
      </c>
      <c r="L43" s="27">
        <v>23.77022199</v>
      </c>
      <c r="M43" s="26">
        <v>29.019763229999999</v>
      </c>
      <c r="N43" s="120">
        <f t="shared" si="6"/>
        <v>5.2495412399999992</v>
      </c>
      <c r="O43" s="27">
        <v>22.228883039999999</v>
      </c>
      <c r="P43" s="122">
        <v>25.47466266</v>
      </c>
      <c r="Q43" s="120">
        <f t="shared" si="7"/>
        <v>3.2457796200000004</v>
      </c>
      <c r="R43" s="26"/>
      <c r="S43" s="26"/>
      <c r="T43" s="36"/>
      <c r="W43" s="5"/>
      <c r="X43" s="26"/>
      <c r="Y43" s="26"/>
      <c r="Z43" s="36"/>
      <c r="AC43" s="5"/>
      <c r="AD43" s="26"/>
      <c r="AE43" s="26"/>
      <c r="AF43" s="36"/>
      <c r="AG43" s="26"/>
      <c r="AH43" s="26"/>
      <c r="AI43" s="119"/>
      <c r="AJ43" s="26"/>
      <c r="AK43" s="26"/>
      <c r="AL43" s="36"/>
    </row>
    <row r="44" spans="1:38">
      <c r="A44" s="96">
        <v>0.4</v>
      </c>
      <c r="B44" s="96">
        <v>0.1</v>
      </c>
      <c r="C44" s="96">
        <v>9.69E-2</v>
      </c>
      <c r="D44" s="96">
        <v>0.12</v>
      </c>
      <c r="E44" s="4">
        <v>0.03</v>
      </c>
      <c r="F44" s="26">
        <v>23.750291690000001</v>
      </c>
      <c r="G44" s="26">
        <v>29.583165319999999</v>
      </c>
      <c r="H44" s="120">
        <f t="shared" si="4"/>
        <v>5.8328736299999981</v>
      </c>
      <c r="I44" s="26">
        <v>24.105032479999998</v>
      </c>
      <c r="J44" s="26">
        <v>29.01715553</v>
      </c>
      <c r="K44" s="120">
        <f t="shared" si="5"/>
        <v>4.9121230500000017</v>
      </c>
      <c r="L44" s="27">
        <v>24.097209370000002</v>
      </c>
      <c r="M44" s="26">
        <v>30.055439029999999</v>
      </c>
      <c r="N44" s="120">
        <f t="shared" si="6"/>
        <v>5.9582296599999971</v>
      </c>
      <c r="O44" s="27">
        <v>22.55903691</v>
      </c>
      <c r="P44" s="26">
        <v>26.64484242</v>
      </c>
      <c r="Q44" s="120">
        <f t="shared" si="7"/>
        <v>4.0858055100000001</v>
      </c>
      <c r="R44" s="26"/>
      <c r="S44" s="26"/>
      <c r="T44" s="36"/>
      <c r="W44" s="5"/>
      <c r="X44" s="26"/>
      <c r="Y44" s="26"/>
      <c r="Z44" s="36"/>
      <c r="AC44" s="5"/>
      <c r="AD44" s="26"/>
      <c r="AE44" s="26"/>
      <c r="AF44" s="36"/>
      <c r="AG44" s="26"/>
      <c r="AH44" s="26"/>
      <c r="AI44" s="119"/>
      <c r="AJ44" s="26"/>
      <c r="AK44" s="26"/>
      <c r="AL44" s="36"/>
    </row>
    <row r="45" spans="1:38">
      <c r="A45" s="96">
        <v>0.1</v>
      </c>
      <c r="B45" s="96">
        <v>0.2</v>
      </c>
      <c r="C45" s="96">
        <v>0.10150000000000001</v>
      </c>
      <c r="D45" s="96">
        <v>0.03</v>
      </c>
      <c r="E45" s="4">
        <v>0.06</v>
      </c>
      <c r="F45" s="26">
        <v>23.751426850000001</v>
      </c>
      <c r="G45" s="26">
        <v>28.745100619999999</v>
      </c>
      <c r="H45" s="120">
        <f t="shared" si="4"/>
        <v>4.9936737699999973</v>
      </c>
      <c r="I45" s="26">
        <v>24.11025849</v>
      </c>
      <c r="J45" s="26">
        <v>27.301052160000001</v>
      </c>
      <c r="K45" s="120">
        <f t="shared" si="5"/>
        <v>3.1907936700000015</v>
      </c>
      <c r="L45" s="27">
        <v>24.056123150000001</v>
      </c>
      <c r="M45" s="26">
        <v>29.38510647</v>
      </c>
      <c r="N45" s="120">
        <f t="shared" si="6"/>
        <v>5.328983319999999</v>
      </c>
      <c r="O45" s="27">
        <v>22.562034149999999</v>
      </c>
      <c r="P45" s="26">
        <v>29.150211349999999</v>
      </c>
      <c r="Q45" s="120">
        <f t="shared" si="7"/>
        <v>6.5881772000000005</v>
      </c>
      <c r="R45" s="26"/>
      <c r="S45" s="26"/>
      <c r="T45" s="36"/>
      <c r="W45" s="5"/>
      <c r="X45" s="26"/>
      <c r="Y45" s="26"/>
      <c r="Z45" s="36"/>
      <c r="AC45" s="5"/>
      <c r="AD45" s="26"/>
      <c r="AE45" s="26"/>
      <c r="AF45" s="36"/>
      <c r="AG45" s="26"/>
      <c r="AH45" s="26"/>
      <c r="AI45" s="119"/>
      <c r="AJ45" s="26"/>
      <c r="AK45" s="26"/>
      <c r="AL45" s="36"/>
    </row>
    <row r="46" spans="1:38">
      <c r="A46" s="96">
        <v>0.1</v>
      </c>
      <c r="B46" s="96">
        <v>0.3</v>
      </c>
      <c r="C46" s="96">
        <v>0.1032</v>
      </c>
      <c r="D46" s="96">
        <v>0.03</v>
      </c>
      <c r="E46" s="4">
        <v>0.09</v>
      </c>
      <c r="F46" s="26">
        <v>23.785103629999998</v>
      </c>
      <c r="G46" s="26">
        <v>28.250344160000001</v>
      </c>
      <c r="H46" s="120">
        <f t="shared" si="4"/>
        <v>4.4652405300000027</v>
      </c>
      <c r="I46" s="26">
        <v>23.785142650000001</v>
      </c>
      <c r="J46" s="26">
        <v>27.20156274</v>
      </c>
      <c r="K46" s="120">
        <f t="shared" si="5"/>
        <v>3.416420089999999</v>
      </c>
      <c r="L46" s="27">
        <v>24.012300669999998</v>
      </c>
      <c r="M46" s="26">
        <v>27.56201463</v>
      </c>
      <c r="N46" s="120">
        <f t="shared" si="6"/>
        <v>3.5497139600000018</v>
      </c>
      <c r="O46" s="27">
        <v>22.584100970000001</v>
      </c>
      <c r="P46" s="26">
        <v>27.459200639999999</v>
      </c>
      <c r="Q46" s="120">
        <f t="shared" si="7"/>
        <v>4.8750996699999973</v>
      </c>
      <c r="R46" s="26"/>
      <c r="S46" s="26"/>
      <c r="T46" s="36"/>
      <c r="W46" s="5"/>
      <c r="X46" s="26"/>
      <c r="Y46" s="26"/>
      <c r="Z46" s="36"/>
      <c r="AC46" s="5"/>
      <c r="AD46" s="26"/>
      <c r="AE46" s="26"/>
      <c r="AF46" s="36"/>
      <c r="AG46" s="26"/>
      <c r="AH46" s="26"/>
      <c r="AI46" s="119"/>
      <c r="AJ46" s="26"/>
      <c r="AK46" s="26"/>
      <c r="AL46" s="36"/>
    </row>
    <row r="47" spans="1:38">
      <c r="A47" s="10">
        <v>0.1</v>
      </c>
      <c r="B47" s="10">
        <v>0.4</v>
      </c>
      <c r="C47" s="10">
        <v>0.10340000000000001</v>
      </c>
      <c r="D47" s="10">
        <v>0.03</v>
      </c>
      <c r="E47" s="11">
        <v>0.12</v>
      </c>
      <c r="F47" s="6">
        <v>23.78952014</v>
      </c>
      <c r="G47" s="6">
        <v>26.510567479999999</v>
      </c>
      <c r="H47" s="121">
        <f t="shared" si="4"/>
        <v>2.7210473399999984</v>
      </c>
      <c r="I47" s="6">
        <v>23.79514485</v>
      </c>
      <c r="J47" s="6">
        <v>26.381452060000001</v>
      </c>
      <c r="K47" s="121">
        <f t="shared" si="5"/>
        <v>2.5863072100000011</v>
      </c>
      <c r="L47" s="34">
        <v>24.056034149999999</v>
      </c>
      <c r="M47" s="6">
        <v>27.336980539999999</v>
      </c>
      <c r="N47" s="121">
        <f t="shared" si="6"/>
        <v>3.2809463900000004</v>
      </c>
      <c r="O47" s="34">
        <v>22.60123741</v>
      </c>
      <c r="P47" s="6">
        <v>27.56920452</v>
      </c>
      <c r="Q47" s="121">
        <f t="shared" si="7"/>
        <v>4.96796711</v>
      </c>
      <c r="R47" s="26"/>
      <c r="S47" s="26"/>
      <c r="T47" s="36"/>
      <c r="W47" s="5"/>
      <c r="X47" s="26"/>
      <c r="Y47" s="26"/>
      <c r="Z47" s="36"/>
      <c r="AC47" s="5"/>
      <c r="AD47" s="26"/>
      <c r="AE47" s="26"/>
      <c r="AF47" s="36"/>
      <c r="AG47" s="26"/>
      <c r="AH47" s="26"/>
      <c r="AI47" s="119"/>
      <c r="AJ47" s="26"/>
      <c r="AK47" s="26"/>
      <c r="AL47" s="36"/>
    </row>
    <row r="48" spans="1:38">
      <c r="C48" s="96"/>
      <c r="D48" s="96"/>
      <c r="E48" s="96"/>
      <c r="I48" s="26"/>
      <c r="J48" s="26"/>
      <c r="K48" s="119"/>
      <c r="L48" s="26"/>
      <c r="M48" s="26"/>
      <c r="N48" s="119"/>
      <c r="Q48" s="31"/>
      <c r="R48" s="26"/>
      <c r="S48" s="26"/>
      <c r="T48" s="36"/>
      <c r="W48" s="5"/>
      <c r="X48" s="26"/>
      <c r="Y48" s="26"/>
      <c r="Z48" s="36"/>
      <c r="AC48" s="5"/>
      <c r="AD48" s="26"/>
      <c r="AE48" s="26"/>
      <c r="AF48" s="36"/>
      <c r="AG48" s="26"/>
      <c r="AH48" s="26"/>
      <c r="AI48" s="119"/>
      <c r="AJ48" s="26"/>
      <c r="AK48" s="26"/>
      <c r="AL48" s="36"/>
    </row>
    <row r="49" spans="1:38">
      <c r="C49" s="96"/>
      <c r="D49" s="96"/>
      <c r="E49" s="96"/>
      <c r="F49" s="26"/>
      <c r="G49" s="26"/>
      <c r="H49" s="119"/>
      <c r="I49" s="26"/>
      <c r="J49" s="26"/>
      <c r="K49" s="119"/>
      <c r="L49" s="26"/>
      <c r="M49" s="26"/>
      <c r="N49" s="119"/>
      <c r="Q49" s="31"/>
      <c r="R49" s="26"/>
      <c r="S49" s="26"/>
      <c r="T49" s="36"/>
      <c r="W49" s="5"/>
      <c r="X49" s="26"/>
      <c r="Y49" s="26"/>
      <c r="Z49" s="36"/>
      <c r="AC49" s="5"/>
      <c r="AD49" s="26"/>
      <c r="AE49" s="26"/>
      <c r="AF49" s="36"/>
      <c r="AG49" s="26"/>
      <c r="AH49" s="26"/>
      <c r="AI49" s="119"/>
      <c r="AJ49" s="26"/>
      <c r="AK49" s="26"/>
      <c r="AL49" s="36"/>
    </row>
    <row r="50" spans="1:38">
      <c r="C50" s="96"/>
      <c r="D50" s="96"/>
      <c r="E50" s="96"/>
      <c r="F50" s="26"/>
      <c r="G50" s="26"/>
      <c r="H50" s="119"/>
      <c r="I50" s="26"/>
      <c r="J50" s="26"/>
      <c r="K50" s="119"/>
      <c r="L50" s="26"/>
      <c r="M50" s="26"/>
      <c r="N50" s="119"/>
      <c r="Q50" s="31"/>
      <c r="R50" s="26"/>
      <c r="S50" s="26"/>
      <c r="T50" s="36"/>
      <c r="W50" s="5"/>
      <c r="X50" s="26"/>
      <c r="Y50" s="26"/>
      <c r="Z50" s="36"/>
      <c r="AC50" s="5"/>
      <c r="AD50" s="26"/>
      <c r="AE50" s="26"/>
      <c r="AF50" s="36"/>
      <c r="AG50" s="26"/>
      <c r="AH50" s="26"/>
      <c r="AI50" s="119"/>
      <c r="AJ50" s="26"/>
      <c r="AK50" s="26"/>
      <c r="AL50" s="36"/>
    </row>
    <row r="51" spans="1:38">
      <c r="C51" s="96"/>
      <c r="D51" s="96"/>
      <c r="E51" s="96"/>
      <c r="F51" s="26"/>
      <c r="G51" s="26"/>
      <c r="H51" s="119"/>
      <c r="I51" s="26"/>
      <c r="J51" s="26"/>
      <c r="K51" s="119"/>
      <c r="L51" s="26"/>
      <c r="M51" s="26"/>
      <c r="N51" s="119"/>
      <c r="Q51" s="31"/>
      <c r="R51" s="26"/>
      <c r="S51" s="26"/>
      <c r="T51" s="36"/>
      <c r="W51" s="5"/>
      <c r="X51" s="26"/>
      <c r="Y51" s="26"/>
      <c r="Z51" s="36"/>
      <c r="AC51" s="5"/>
      <c r="AD51" s="26"/>
      <c r="AE51" s="26"/>
      <c r="AF51" s="36"/>
      <c r="AG51" s="26"/>
      <c r="AH51" s="26"/>
      <c r="AI51" s="119"/>
      <c r="AJ51" s="26"/>
      <c r="AK51" s="26"/>
      <c r="AL51" s="36"/>
    </row>
    <row r="52" spans="1:38">
      <c r="A52" s="119"/>
      <c r="B52" s="119"/>
      <c r="C52" s="96"/>
      <c r="D52" s="96"/>
      <c r="E52" s="96"/>
      <c r="F52" s="26"/>
      <c r="G52" s="26"/>
      <c r="H52" s="119"/>
      <c r="I52" s="26"/>
      <c r="J52" s="26"/>
      <c r="K52" s="119"/>
      <c r="L52" s="26"/>
      <c r="M52" s="26"/>
      <c r="N52" s="119"/>
      <c r="Q52" s="31"/>
      <c r="R52" s="26"/>
      <c r="S52" s="26"/>
      <c r="T52" s="36"/>
      <c r="W52" s="5"/>
      <c r="X52" s="26"/>
      <c r="Y52" s="26"/>
      <c r="Z52" s="36"/>
      <c r="AC52" s="5"/>
      <c r="AD52" s="26"/>
      <c r="AE52" s="26"/>
      <c r="AF52" s="36"/>
      <c r="AG52" s="26"/>
      <c r="AH52" s="26"/>
      <c r="AI52" s="119"/>
      <c r="AJ52" s="26"/>
      <c r="AK52" s="26"/>
      <c r="AL52" s="36"/>
    </row>
    <row r="53" spans="1:38">
      <c r="A53" s="119"/>
      <c r="B53" s="119"/>
      <c r="C53" s="96"/>
      <c r="D53" s="96"/>
      <c r="E53" s="96"/>
      <c r="F53" s="26"/>
      <c r="G53" s="26"/>
      <c r="H53" s="119"/>
      <c r="I53" s="26"/>
      <c r="J53" s="26"/>
      <c r="K53" s="119"/>
      <c r="L53" s="26"/>
      <c r="M53" s="26"/>
      <c r="N53" s="119"/>
      <c r="Q53" s="31"/>
      <c r="R53" s="26"/>
      <c r="S53" s="26"/>
      <c r="T53" s="36"/>
      <c r="W53" s="5"/>
      <c r="X53" s="26"/>
      <c r="Y53" s="26"/>
      <c r="Z53" s="36"/>
      <c r="AC53" s="5"/>
      <c r="AD53" s="26"/>
      <c r="AE53" s="26"/>
      <c r="AF53" s="36"/>
      <c r="AG53" s="26"/>
      <c r="AH53" s="26"/>
      <c r="AI53" s="119"/>
      <c r="AJ53" s="26"/>
      <c r="AK53" s="26"/>
      <c r="AL53" s="36"/>
    </row>
    <row r="54" spans="1:38">
      <c r="A54" s="119"/>
      <c r="B54" s="119"/>
      <c r="C54" s="96"/>
      <c r="D54" s="96"/>
      <c r="E54" s="96"/>
      <c r="F54" s="26"/>
      <c r="G54" s="26"/>
      <c r="H54" s="119"/>
      <c r="I54" s="26"/>
      <c r="J54" s="26"/>
      <c r="K54" s="119"/>
      <c r="L54" s="26"/>
      <c r="M54" s="26"/>
      <c r="N54" s="119"/>
      <c r="Q54" s="31"/>
      <c r="R54" s="26"/>
      <c r="S54" s="26"/>
      <c r="T54" s="36"/>
      <c r="W54" s="5"/>
      <c r="X54" s="26"/>
      <c r="Y54" s="26"/>
      <c r="Z54" s="36"/>
      <c r="AC54" s="5"/>
      <c r="AD54" s="26"/>
      <c r="AE54" s="26"/>
      <c r="AF54" s="36"/>
      <c r="AG54" s="26"/>
      <c r="AH54" s="26"/>
      <c r="AI54" s="119"/>
      <c r="AJ54" s="26"/>
      <c r="AK54" s="26"/>
      <c r="AL54" s="36"/>
    </row>
    <row r="55" spans="1:38">
      <c r="A55" s="119"/>
      <c r="B55" s="119"/>
      <c r="C55" s="96"/>
      <c r="D55" s="96"/>
      <c r="E55" s="96"/>
      <c r="F55" s="26"/>
      <c r="G55" s="26"/>
      <c r="H55" s="119"/>
      <c r="I55" s="26"/>
      <c r="J55" s="26"/>
      <c r="K55" s="119"/>
      <c r="L55" s="26"/>
      <c r="M55" s="26"/>
      <c r="N55" s="119"/>
      <c r="Q55" s="31"/>
      <c r="R55" s="26"/>
      <c r="S55" s="26"/>
      <c r="T55" s="36"/>
      <c r="W55" s="5"/>
      <c r="X55" s="26"/>
      <c r="Y55" s="26"/>
      <c r="Z55" s="36"/>
      <c r="AC55" s="5"/>
      <c r="AD55" s="26"/>
      <c r="AE55" s="26"/>
      <c r="AF55" s="36"/>
      <c r="AG55" s="26"/>
      <c r="AH55" s="26"/>
      <c r="AI55" s="119"/>
      <c r="AJ55" s="26"/>
      <c r="AK55" s="26"/>
      <c r="AL55" s="36"/>
    </row>
    <row r="56" spans="1:38">
      <c r="A56" s="119"/>
      <c r="B56" s="119"/>
      <c r="C56" s="96"/>
      <c r="D56" s="96"/>
      <c r="E56" s="96"/>
      <c r="F56" s="26"/>
      <c r="G56" s="26"/>
      <c r="H56" s="119"/>
      <c r="I56" s="26"/>
      <c r="J56" s="26"/>
      <c r="K56" s="119"/>
      <c r="L56" s="26"/>
      <c r="M56" s="26"/>
      <c r="N56" s="119"/>
      <c r="Q56" s="31"/>
      <c r="R56" s="26"/>
      <c r="S56" s="26"/>
      <c r="T56" s="36"/>
      <c r="W56" s="5"/>
      <c r="X56" s="26"/>
      <c r="Y56" s="26"/>
      <c r="Z56" s="36"/>
      <c r="AC56" s="5"/>
      <c r="AD56" s="26"/>
      <c r="AE56" s="26"/>
      <c r="AF56" s="36"/>
      <c r="AG56" s="26"/>
      <c r="AH56" s="26"/>
      <c r="AI56" s="119"/>
      <c r="AJ56" s="26"/>
      <c r="AK56" s="26"/>
      <c r="AL56" s="36"/>
    </row>
    <row r="57" spans="1:38">
      <c r="A57" s="119"/>
      <c r="B57" s="119"/>
      <c r="C57" s="96"/>
      <c r="D57" s="96"/>
      <c r="E57" s="96"/>
      <c r="F57" s="26"/>
      <c r="G57" s="26"/>
      <c r="H57" s="119"/>
      <c r="I57" s="26"/>
      <c r="J57" s="26"/>
      <c r="K57" s="119"/>
      <c r="L57" s="26"/>
      <c r="M57" s="26"/>
      <c r="N57" s="119"/>
      <c r="Q57" s="31"/>
      <c r="R57" s="26"/>
      <c r="S57" s="26"/>
      <c r="T57" s="36"/>
      <c r="W57" s="5"/>
      <c r="X57" s="26"/>
      <c r="Y57" s="26"/>
      <c r="Z57" s="36"/>
      <c r="AC57" s="5"/>
      <c r="AD57" s="26"/>
      <c r="AE57" s="26"/>
      <c r="AF57" s="36"/>
      <c r="AG57" s="26"/>
      <c r="AH57" s="26"/>
      <c r="AI57" s="119"/>
      <c r="AJ57" s="26"/>
      <c r="AK57" s="26"/>
      <c r="AL57" s="36"/>
    </row>
    <row r="58" spans="1:38">
      <c r="A58" s="119"/>
      <c r="B58" s="119"/>
      <c r="C58" s="96"/>
      <c r="D58" s="96"/>
      <c r="E58" s="96"/>
      <c r="F58" s="26"/>
      <c r="G58" s="26"/>
      <c r="H58" s="119"/>
      <c r="I58" s="26"/>
      <c r="J58" s="26"/>
      <c r="K58" s="119"/>
      <c r="L58" s="26"/>
      <c r="M58" s="26"/>
      <c r="N58" s="119"/>
      <c r="Q58" s="31"/>
      <c r="R58" s="26"/>
      <c r="S58" s="26"/>
      <c r="T58" s="36"/>
      <c r="W58" s="5"/>
      <c r="X58" s="26"/>
      <c r="Y58" s="26"/>
      <c r="Z58" s="36"/>
      <c r="AC58" s="5"/>
      <c r="AD58" s="26"/>
      <c r="AE58" s="26"/>
      <c r="AF58" s="36"/>
      <c r="AG58" s="26"/>
      <c r="AH58" s="26"/>
      <c r="AI58" s="119"/>
      <c r="AJ58" s="26"/>
      <c r="AK58" s="26"/>
      <c r="AL58" s="36"/>
    </row>
    <row r="59" spans="1:38">
      <c r="A59" s="119"/>
      <c r="B59" s="119"/>
      <c r="C59" s="96"/>
      <c r="D59" s="96"/>
      <c r="E59" s="96"/>
      <c r="F59" s="26"/>
      <c r="G59" s="26"/>
      <c r="H59" s="119"/>
      <c r="I59" s="26"/>
      <c r="J59" s="26"/>
      <c r="K59" s="119"/>
      <c r="L59" s="26"/>
      <c r="M59" s="26"/>
      <c r="N59" s="119"/>
      <c r="Q59" s="31"/>
      <c r="R59" s="26"/>
      <c r="S59" s="26"/>
      <c r="T59" s="36"/>
      <c r="W59" s="5"/>
      <c r="X59" s="26"/>
      <c r="Y59" s="26"/>
      <c r="Z59" s="36"/>
      <c r="AC59" s="5"/>
      <c r="AD59" s="26"/>
      <c r="AE59" s="26"/>
      <c r="AF59" s="36"/>
      <c r="AG59" s="26"/>
      <c r="AH59" s="26"/>
      <c r="AI59" s="119"/>
      <c r="AJ59" s="26"/>
      <c r="AK59" s="26"/>
      <c r="AL59" s="36"/>
    </row>
    <row r="60" spans="1:38">
      <c r="A60" s="119"/>
      <c r="B60" s="119"/>
      <c r="C60" s="96"/>
      <c r="D60" s="96"/>
      <c r="E60" s="96"/>
      <c r="F60" s="26"/>
      <c r="G60" s="26"/>
      <c r="H60" s="119"/>
      <c r="I60" s="26"/>
      <c r="J60" s="26"/>
      <c r="K60" s="119"/>
      <c r="L60" s="26"/>
      <c r="M60" s="26"/>
      <c r="N60" s="119"/>
      <c r="Q60" s="31"/>
      <c r="R60" s="26"/>
      <c r="S60" s="26"/>
      <c r="T60" s="36"/>
      <c r="W60" s="5"/>
      <c r="X60" s="26"/>
      <c r="Y60" s="26"/>
      <c r="Z60" s="36"/>
      <c r="AC60" s="5"/>
      <c r="AD60" s="26"/>
      <c r="AE60" s="26"/>
      <c r="AF60" s="36"/>
      <c r="AG60" s="26"/>
      <c r="AH60" s="26"/>
      <c r="AI60" s="119"/>
      <c r="AJ60" s="26"/>
      <c r="AK60" s="26"/>
      <c r="AL60" s="36"/>
    </row>
    <row r="61" spans="1:38">
      <c r="A61" s="119"/>
      <c r="B61" s="119"/>
      <c r="C61" s="96"/>
      <c r="D61" s="96"/>
      <c r="E61" s="96"/>
      <c r="F61" s="26"/>
      <c r="G61" s="26"/>
      <c r="H61" s="119"/>
      <c r="I61" s="26"/>
      <c r="J61" s="26"/>
      <c r="K61" s="119"/>
      <c r="L61" s="26"/>
      <c r="M61" s="26"/>
      <c r="N61" s="119"/>
      <c r="Q61" s="31"/>
      <c r="R61" s="26"/>
      <c r="S61" s="26"/>
      <c r="T61" s="36"/>
      <c r="W61" s="5"/>
      <c r="X61" s="26"/>
      <c r="Y61" s="26"/>
      <c r="Z61" s="36"/>
      <c r="AC61" s="5"/>
      <c r="AD61" s="26"/>
      <c r="AE61" s="26"/>
      <c r="AF61" s="36"/>
      <c r="AG61" s="26"/>
      <c r="AH61" s="26"/>
      <c r="AI61" s="119"/>
      <c r="AJ61" s="26"/>
      <c r="AK61" s="26"/>
      <c r="AL61" s="36"/>
    </row>
    <row r="62" spans="1:38">
      <c r="A62" s="119"/>
      <c r="B62" s="119"/>
      <c r="C62" s="96"/>
      <c r="D62" s="96"/>
      <c r="E62" s="96"/>
      <c r="F62" s="26"/>
      <c r="G62" s="26"/>
      <c r="H62" s="119"/>
      <c r="I62" s="26"/>
      <c r="J62" s="26"/>
      <c r="K62" s="119"/>
      <c r="L62" s="26"/>
      <c r="M62" s="26"/>
      <c r="N62" s="119"/>
      <c r="Q62" s="31"/>
      <c r="R62" s="26"/>
      <c r="S62" s="26"/>
      <c r="T62" s="36"/>
      <c r="W62" s="5"/>
      <c r="X62" s="26"/>
      <c r="Y62" s="26"/>
      <c r="Z62" s="36"/>
      <c r="AC62" s="5"/>
      <c r="AD62" s="26"/>
      <c r="AE62" s="26"/>
      <c r="AF62" s="36"/>
      <c r="AG62" s="26"/>
      <c r="AH62" s="26"/>
      <c r="AI62" s="119"/>
      <c r="AJ62" s="26"/>
      <c r="AK62" s="26"/>
      <c r="AL62" s="36"/>
    </row>
    <row r="63" spans="1:38">
      <c r="A63" s="119"/>
      <c r="B63" s="119"/>
      <c r="C63" s="96"/>
      <c r="D63" s="96"/>
      <c r="E63" s="96"/>
      <c r="F63" s="26"/>
      <c r="G63" s="26"/>
      <c r="H63" s="119"/>
      <c r="I63" s="26"/>
      <c r="J63" s="26"/>
      <c r="K63" s="119"/>
      <c r="L63" s="26"/>
      <c r="M63" s="26"/>
      <c r="N63" s="119"/>
      <c r="Q63" s="31"/>
      <c r="R63" s="26"/>
      <c r="S63" s="26"/>
      <c r="T63" s="36"/>
      <c r="W63" s="5"/>
      <c r="X63" s="26"/>
      <c r="Y63" s="26"/>
      <c r="Z63" s="36"/>
      <c r="AC63" s="5"/>
      <c r="AD63" s="26"/>
      <c r="AE63" s="26"/>
      <c r="AF63" s="36"/>
      <c r="AG63" s="26"/>
      <c r="AH63" s="26"/>
      <c r="AI63" s="119"/>
      <c r="AJ63" s="26"/>
      <c r="AK63" s="26"/>
      <c r="AL63" s="36"/>
    </row>
    <row r="64" spans="1:38">
      <c r="A64" s="119"/>
      <c r="B64" s="119"/>
      <c r="C64" s="96"/>
      <c r="D64" s="96"/>
      <c r="E64" s="96"/>
      <c r="F64" s="26"/>
      <c r="G64" s="26"/>
      <c r="H64" s="119"/>
      <c r="I64" s="26"/>
      <c r="J64" s="26"/>
      <c r="K64" s="119"/>
      <c r="L64" s="26"/>
      <c r="M64" s="26"/>
      <c r="N64" s="119"/>
      <c r="Q64" s="31"/>
      <c r="R64" s="26"/>
      <c r="S64" s="26"/>
      <c r="T64" s="36"/>
      <c r="W64" s="5"/>
      <c r="X64" s="26"/>
      <c r="Y64" s="26"/>
      <c r="Z64" s="36"/>
      <c r="AC64" s="5"/>
      <c r="AD64" s="26"/>
      <c r="AE64" s="26"/>
      <c r="AF64" s="36"/>
      <c r="AG64" s="26"/>
      <c r="AH64" s="26"/>
      <c r="AI64" s="119"/>
      <c r="AJ64" s="26"/>
      <c r="AK64" s="26"/>
      <c r="AL64" s="36"/>
    </row>
    <row r="65" spans="1:38">
      <c r="A65" s="119"/>
      <c r="B65" s="119"/>
      <c r="C65" s="96"/>
      <c r="D65" s="96"/>
      <c r="E65" s="96"/>
      <c r="F65" s="26"/>
      <c r="G65" s="26"/>
      <c r="H65" s="119"/>
      <c r="I65" s="26"/>
      <c r="J65" s="26"/>
      <c r="K65" s="119"/>
      <c r="L65" s="26"/>
      <c r="M65" s="26"/>
      <c r="N65" s="119"/>
      <c r="Q65" s="31"/>
      <c r="R65" s="26"/>
      <c r="S65" s="26"/>
      <c r="T65" s="36"/>
      <c r="W65" s="5"/>
      <c r="X65" s="26"/>
      <c r="Y65" s="26"/>
      <c r="Z65" s="36"/>
      <c r="AC65" s="5"/>
      <c r="AD65" s="26"/>
      <c r="AE65" s="26"/>
      <c r="AF65" s="36"/>
      <c r="AG65" s="26"/>
      <c r="AH65" s="26"/>
      <c r="AI65" s="119"/>
      <c r="AJ65" s="26"/>
      <c r="AK65" s="26"/>
      <c r="AL65" s="36"/>
    </row>
    <row r="66" spans="1:38">
      <c r="A66" s="119"/>
      <c r="B66" s="119"/>
      <c r="C66" s="96"/>
      <c r="D66" s="96"/>
      <c r="E66" s="96"/>
      <c r="F66" s="26"/>
      <c r="G66" s="26"/>
      <c r="H66" s="119"/>
      <c r="I66" s="26"/>
      <c r="J66" s="26"/>
      <c r="K66" s="119"/>
      <c r="L66" s="26"/>
      <c r="M66" s="26"/>
      <c r="N66" s="119"/>
      <c r="Q66" s="31"/>
      <c r="R66" s="26"/>
      <c r="S66" s="26"/>
      <c r="T66" s="36"/>
      <c r="W66" s="5"/>
      <c r="X66" s="26"/>
      <c r="Y66" s="26"/>
      <c r="Z66" s="36"/>
      <c r="AC66" s="5"/>
      <c r="AD66" s="26"/>
      <c r="AE66" s="26"/>
      <c r="AF66" s="36"/>
      <c r="AG66" s="26"/>
      <c r="AH66" s="26"/>
      <c r="AI66" s="119"/>
      <c r="AJ66" s="26"/>
      <c r="AK66" s="26"/>
      <c r="AL66" s="36"/>
    </row>
    <row r="67" spans="1:38">
      <c r="A67" s="119"/>
      <c r="B67" s="119"/>
      <c r="C67" s="96"/>
      <c r="D67" s="96"/>
      <c r="E67" s="96"/>
      <c r="F67" s="26"/>
      <c r="G67" s="26"/>
      <c r="H67" s="119"/>
      <c r="I67" s="26"/>
      <c r="J67" s="26"/>
      <c r="K67" s="119"/>
      <c r="L67" s="26"/>
      <c r="M67" s="26"/>
      <c r="N67" s="119"/>
      <c r="Q67" s="31"/>
      <c r="R67" s="26"/>
      <c r="S67" s="26"/>
      <c r="T67" s="36"/>
      <c r="W67" s="5"/>
      <c r="X67" s="26"/>
      <c r="Y67" s="26"/>
      <c r="Z67" s="36"/>
      <c r="AC67" s="5"/>
      <c r="AD67" s="26"/>
      <c r="AE67" s="26"/>
      <c r="AF67" s="36"/>
      <c r="AG67" s="26"/>
      <c r="AH67" s="26"/>
      <c r="AI67" s="119"/>
      <c r="AJ67" s="26"/>
      <c r="AK67" s="26"/>
      <c r="AL67" s="36"/>
    </row>
    <row r="68" spans="1:38">
      <c r="A68" s="119"/>
      <c r="B68" s="119"/>
      <c r="E68" s="96"/>
      <c r="F68" s="96"/>
      <c r="G68" s="96"/>
      <c r="H68" s="26"/>
      <c r="I68" s="26"/>
      <c r="J68" s="119"/>
      <c r="Q68" s="31"/>
      <c r="R68" s="26"/>
      <c r="S68" s="26"/>
      <c r="T68" s="36"/>
      <c r="U68" s="26"/>
      <c r="V68" s="26"/>
      <c r="W68" s="119"/>
      <c r="X68" s="26"/>
      <c r="Y68" s="26"/>
      <c r="Z68" s="36"/>
      <c r="AA68" s="26"/>
      <c r="AB68" s="26"/>
      <c r="AC68" s="119"/>
      <c r="AD68" s="26"/>
      <c r="AE68" s="26"/>
      <c r="AF68" s="36"/>
      <c r="AG68" s="26"/>
      <c r="AH68" s="26"/>
      <c r="AI68" s="119"/>
      <c r="AJ68" s="26"/>
      <c r="AK68" s="26"/>
      <c r="AL68" s="36"/>
    </row>
    <row r="69" spans="1:38">
      <c r="S69" s="12">
        <v>4.1230386823301899</v>
      </c>
      <c r="T69" s="6">
        <v>3.3986654781588599</v>
      </c>
      <c r="U69" s="6">
        <v>4.1359785468222503</v>
      </c>
    </row>
  </sheetData>
  <mergeCells count="8">
    <mergeCell ref="O5:Q5"/>
    <mergeCell ref="O28:Q28"/>
    <mergeCell ref="I5:K5"/>
    <mergeCell ref="F5:H5"/>
    <mergeCell ref="F28:H28"/>
    <mergeCell ref="I28:K28"/>
    <mergeCell ref="L5:N5"/>
    <mergeCell ref="L28:N28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E34" sqref="E34"/>
    </sheetView>
  </sheetViews>
  <sheetFormatPr defaultRowHeight="15"/>
  <cols>
    <col min="1" max="1" width="10.42578125" bestFit="1" customWidth="1"/>
    <col min="2" max="2" width="16.7109375" customWidth="1"/>
    <col min="5" max="5" width="12.42578125" customWidth="1"/>
  </cols>
  <sheetData>
    <row r="1" spans="1:20">
      <c r="A1" s="49" t="s">
        <v>231</v>
      </c>
      <c r="B1" s="49"/>
      <c r="C1" s="49"/>
      <c r="D1" s="49"/>
      <c r="E1" s="49"/>
      <c r="F1" s="49"/>
      <c r="G1" s="49"/>
      <c r="H1" s="49"/>
    </row>
    <row r="2" spans="1:20" s="113" customFormat="1">
      <c r="A2" s="114" t="s">
        <v>554</v>
      </c>
      <c r="B2" s="114"/>
      <c r="C2" s="114"/>
      <c r="D2" s="114"/>
      <c r="E2" s="114"/>
      <c r="F2" s="114"/>
      <c r="G2" s="114"/>
      <c r="H2" s="114"/>
    </row>
    <row r="3" spans="1:20" s="114" customFormat="1">
      <c r="A3" s="114" t="s">
        <v>259</v>
      </c>
    </row>
    <row r="4" spans="1:20">
      <c r="A4" s="52" t="s">
        <v>248</v>
      </c>
      <c r="H4" s="52" t="s">
        <v>260</v>
      </c>
      <c r="O4" s="52" t="s">
        <v>282</v>
      </c>
    </row>
    <row r="5" spans="1:20">
      <c r="B5" t="s">
        <v>246</v>
      </c>
      <c r="C5" t="s">
        <v>247</v>
      </c>
      <c r="E5" s="113" t="s">
        <v>246</v>
      </c>
      <c r="F5" s="113" t="s">
        <v>247</v>
      </c>
      <c r="I5" s="113" t="s">
        <v>246</v>
      </c>
      <c r="J5" s="113" t="s">
        <v>247</v>
      </c>
      <c r="K5" s="113"/>
      <c r="L5" s="113" t="s">
        <v>246</v>
      </c>
      <c r="M5" s="113" t="s">
        <v>247</v>
      </c>
      <c r="N5" s="113"/>
      <c r="O5" s="113" t="s">
        <v>246</v>
      </c>
      <c r="P5" s="113" t="s">
        <v>247</v>
      </c>
      <c r="Q5" s="113"/>
      <c r="R5" s="113" t="s">
        <v>246</v>
      </c>
      <c r="S5" s="113" t="s">
        <v>247</v>
      </c>
      <c r="T5" s="113"/>
    </row>
    <row r="6" spans="1:20">
      <c r="B6" s="50" t="s">
        <v>229</v>
      </c>
      <c r="C6" s="124">
        <v>0.30199999999999999</v>
      </c>
      <c r="D6" s="124"/>
      <c r="E6" s="50" t="s">
        <v>249</v>
      </c>
      <c r="F6" s="124">
        <v>0.505</v>
      </c>
      <c r="G6" s="124"/>
      <c r="H6" s="124"/>
      <c r="I6" s="50" t="s">
        <v>261</v>
      </c>
      <c r="J6" s="124">
        <v>0.30199999999999999</v>
      </c>
      <c r="K6" s="124"/>
      <c r="L6" s="50" t="s">
        <v>271</v>
      </c>
      <c r="M6" s="124">
        <v>0.502</v>
      </c>
      <c r="N6" s="124"/>
      <c r="O6" s="124" t="s">
        <v>283</v>
      </c>
      <c r="P6" s="124">
        <v>0.30099999999999999</v>
      </c>
      <c r="Q6" s="124"/>
      <c r="R6" s="50" t="s">
        <v>293</v>
      </c>
      <c r="S6" s="124">
        <v>0.502</v>
      </c>
    </row>
    <row r="7" spans="1:20">
      <c r="B7" s="124" t="s">
        <v>230</v>
      </c>
      <c r="C7" s="124">
        <v>0.30099999999999999</v>
      </c>
      <c r="D7" s="124"/>
      <c r="E7" s="124" t="s">
        <v>250</v>
      </c>
      <c r="F7" s="124">
        <v>0.50700000000000001</v>
      </c>
      <c r="G7" s="124"/>
      <c r="H7" s="124"/>
      <c r="I7" s="124" t="s">
        <v>262</v>
      </c>
      <c r="J7" s="124">
        <v>0.30499999999999999</v>
      </c>
      <c r="K7" s="124"/>
      <c r="L7" s="124" t="s">
        <v>272</v>
      </c>
      <c r="M7" s="124">
        <v>0.505</v>
      </c>
      <c r="N7" s="124"/>
      <c r="O7" s="124" t="s">
        <v>284</v>
      </c>
      <c r="P7" s="124">
        <v>0.30499999999999999</v>
      </c>
      <c r="Q7" s="124"/>
      <c r="R7" s="124" t="s">
        <v>294</v>
      </c>
      <c r="S7" s="124">
        <v>0.505</v>
      </c>
    </row>
    <row r="8" spans="1:20">
      <c r="B8" s="124" t="s">
        <v>238</v>
      </c>
      <c r="C8" s="124">
        <v>0.3</v>
      </c>
      <c r="D8" s="124"/>
      <c r="E8" s="124" t="s">
        <v>251</v>
      </c>
      <c r="F8" s="124">
        <v>0.502</v>
      </c>
      <c r="G8" s="124"/>
      <c r="H8" s="124"/>
      <c r="I8" s="124" t="s">
        <v>263</v>
      </c>
      <c r="J8" s="124">
        <v>0.30199999999999999</v>
      </c>
      <c r="K8" s="124"/>
      <c r="L8" s="124" t="s">
        <v>273</v>
      </c>
      <c r="M8" s="124">
        <v>0.504</v>
      </c>
      <c r="N8" s="124"/>
      <c r="O8" s="124" t="s">
        <v>285</v>
      </c>
      <c r="P8" s="124">
        <v>0.30099999999999999</v>
      </c>
      <c r="Q8" s="124"/>
      <c r="R8" s="124" t="s">
        <v>295</v>
      </c>
      <c r="S8" s="124">
        <v>0.504</v>
      </c>
    </row>
    <row r="9" spans="1:20">
      <c r="B9" s="124" t="s">
        <v>239</v>
      </c>
      <c r="C9" s="124">
        <v>0.30499999999999999</v>
      </c>
      <c r="D9" s="124"/>
      <c r="E9" s="50" t="s">
        <v>252</v>
      </c>
      <c r="F9" s="124">
        <v>0.501</v>
      </c>
      <c r="G9" s="124"/>
      <c r="H9" s="124"/>
      <c r="I9" s="124" t="s">
        <v>264</v>
      </c>
      <c r="J9" s="124">
        <v>0.30399999999999999</v>
      </c>
      <c r="K9" s="124"/>
      <c r="L9" s="50" t="s">
        <v>274</v>
      </c>
      <c r="M9" s="124">
        <v>0.505</v>
      </c>
      <c r="N9" s="124"/>
      <c r="O9" s="124" t="s">
        <v>286</v>
      </c>
      <c r="P9" s="124">
        <v>0.30499999999999999</v>
      </c>
      <c r="Q9" s="124"/>
      <c r="R9" s="50" t="s">
        <v>296</v>
      </c>
      <c r="S9" s="124">
        <v>0.505</v>
      </c>
    </row>
    <row r="10" spans="1:20">
      <c r="B10" s="50" t="s">
        <v>240</v>
      </c>
      <c r="C10" s="124">
        <v>0.30099999999999999</v>
      </c>
      <c r="D10" s="124"/>
      <c r="E10" s="124" t="s">
        <v>253</v>
      </c>
      <c r="F10" s="124">
        <v>0.502</v>
      </c>
      <c r="G10" s="124"/>
      <c r="H10" s="124"/>
      <c r="I10" s="124" t="s">
        <v>265</v>
      </c>
      <c r="J10" s="124">
        <v>0.30099999999999999</v>
      </c>
      <c r="K10" s="124"/>
      <c r="L10" s="50" t="s">
        <v>275</v>
      </c>
      <c r="M10" s="124">
        <v>0.501</v>
      </c>
      <c r="N10" s="124"/>
      <c r="O10" s="124" t="s">
        <v>287</v>
      </c>
      <c r="P10" s="124">
        <v>0.30499999999999999</v>
      </c>
      <c r="Q10" s="124"/>
      <c r="R10" s="124" t="s">
        <v>297</v>
      </c>
      <c r="S10" s="124">
        <v>0.501</v>
      </c>
    </row>
    <row r="11" spans="1:20">
      <c r="B11" s="124" t="s">
        <v>241</v>
      </c>
      <c r="C11" s="124">
        <v>0.30499999999999999</v>
      </c>
      <c r="D11" s="124"/>
      <c r="E11" s="124" t="s">
        <v>254</v>
      </c>
      <c r="F11" s="124">
        <v>0.502</v>
      </c>
      <c r="G11" s="124"/>
      <c r="H11" s="124"/>
      <c r="I11" s="124" t="s">
        <v>266</v>
      </c>
      <c r="J11" s="124">
        <v>0.30199999999999999</v>
      </c>
      <c r="K11" s="124"/>
      <c r="L11" s="50" t="s">
        <v>276</v>
      </c>
      <c r="M11" s="124">
        <v>0.502</v>
      </c>
      <c r="N11" s="124"/>
      <c r="O11" s="124" t="s">
        <v>288</v>
      </c>
      <c r="P11" s="124">
        <v>0.30199999999999999</v>
      </c>
      <c r="Q11" s="124"/>
      <c r="R11" s="124" t="s">
        <v>298</v>
      </c>
      <c r="S11" s="124">
        <v>0.503</v>
      </c>
    </row>
    <row r="12" spans="1:20">
      <c r="B12" s="124" t="s">
        <v>242</v>
      </c>
      <c r="C12" s="124">
        <v>0.30099999999999999</v>
      </c>
      <c r="D12" s="124"/>
      <c r="E12" s="50" t="s">
        <v>255</v>
      </c>
      <c r="F12" s="124">
        <v>0.501</v>
      </c>
      <c r="G12" s="124"/>
      <c r="H12" s="124"/>
      <c r="I12" s="124" t="s">
        <v>267</v>
      </c>
      <c r="J12" s="124">
        <v>0.30199999999999999</v>
      </c>
      <c r="K12" s="124"/>
      <c r="L12" s="124" t="s">
        <v>277</v>
      </c>
      <c r="M12" s="124">
        <v>0.504</v>
      </c>
      <c r="N12" s="124"/>
      <c r="O12" s="124" t="s">
        <v>289</v>
      </c>
      <c r="P12" s="124">
        <v>0.30099999999999999</v>
      </c>
      <c r="Q12" s="124"/>
      <c r="R12" s="50" t="s">
        <v>299</v>
      </c>
      <c r="S12" s="124">
        <v>0.504</v>
      </c>
    </row>
    <row r="13" spans="1:20">
      <c r="B13" s="124" t="s">
        <v>243</v>
      </c>
      <c r="C13" s="124">
        <v>0.30499999999999999</v>
      </c>
      <c r="D13" s="124"/>
      <c r="E13" s="124" t="s">
        <v>256</v>
      </c>
      <c r="F13" s="124">
        <v>0.505</v>
      </c>
      <c r="G13" s="124"/>
      <c r="H13" s="124"/>
      <c r="I13" s="124" t="s">
        <v>268</v>
      </c>
      <c r="J13" s="124">
        <v>0.30599999999999999</v>
      </c>
      <c r="K13" s="124"/>
      <c r="L13" s="124" t="s">
        <v>278</v>
      </c>
      <c r="M13" s="124">
        <v>0.505</v>
      </c>
      <c r="N13" s="124"/>
      <c r="O13" s="124" t="s">
        <v>290</v>
      </c>
      <c r="P13" s="124">
        <v>0.30199999999999999</v>
      </c>
      <c r="Q13" s="124"/>
      <c r="R13" s="124" t="s">
        <v>300</v>
      </c>
      <c r="S13" s="124">
        <v>0.505</v>
      </c>
    </row>
    <row r="14" spans="1:20">
      <c r="B14" s="124" t="s">
        <v>244</v>
      </c>
      <c r="C14" s="124">
        <v>0.30199999999999999</v>
      </c>
      <c r="D14" s="124"/>
      <c r="E14" s="124" t="s">
        <v>257</v>
      </c>
      <c r="F14" s="124">
        <v>0.504</v>
      </c>
      <c r="G14" s="124"/>
      <c r="H14" s="124"/>
      <c r="I14" s="50" t="s">
        <v>269</v>
      </c>
      <c r="J14" s="124">
        <v>0.30099999999999999</v>
      </c>
      <c r="K14" s="124"/>
      <c r="L14" s="124" t="s">
        <v>279</v>
      </c>
      <c r="M14" s="124">
        <v>0.503</v>
      </c>
      <c r="N14" s="124"/>
      <c r="O14" s="124" t="s">
        <v>291</v>
      </c>
      <c r="P14" s="124">
        <v>0.30399999999999999</v>
      </c>
      <c r="Q14" s="124"/>
      <c r="R14" s="124" t="s">
        <v>301</v>
      </c>
      <c r="S14" s="124">
        <v>0.501</v>
      </c>
    </row>
    <row r="15" spans="1:20">
      <c r="B15" s="124" t="s">
        <v>245</v>
      </c>
      <c r="C15" s="124">
        <v>0.30299999999999999</v>
      </c>
      <c r="D15" s="124"/>
      <c r="E15" s="50" t="s">
        <v>258</v>
      </c>
      <c r="F15" s="124">
        <v>0.501</v>
      </c>
      <c r="G15" s="124"/>
      <c r="H15" s="124"/>
      <c r="I15" s="124" t="s">
        <v>270</v>
      </c>
      <c r="J15" s="124">
        <v>0.30399999999999999</v>
      </c>
      <c r="K15" s="124"/>
      <c r="L15" s="50" t="s">
        <v>281</v>
      </c>
      <c r="M15" s="124">
        <v>0.504</v>
      </c>
      <c r="N15" s="124"/>
      <c r="O15" s="124" t="s">
        <v>292</v>
      </c>
      <c r="P15" s="124">
        <v>0.30099999999999999</v>
      </c>
      <c r="Q15" s="124"/>
      <c r="R15" s="124" t="s">
        <v>302</v>
      </c>
      <c r="S15" s="124">
        <v>0.505</v>
      </c>
    </row>
    <row r="17" spans="1:9">
      <c r="A17" s="110" t="s">
        <v>335</v>
      </c>
      <c r="B17" s="49"/>
      <c r="C17" s="49"/>
      <c r="D17" s="49"/>
      <c r="E17" s="49"/>
      <c r="F17" s="49"/>
      <c r="G17" s="49"/>
    </row>
    <row r="18" spans="1:9" s="113" customFormat="1">
      <c r="A18" s="114" t="s">
        <v>554</v>
      </c>
      <c r="B18" s="114"/>
      <c r="C18" s="114"/>
      <c r="D18" s="114"/>
      <c r="E18" s="114"/>
      <c r="F18" s="114"/>
      <c r="G18" s="114"/>
    </row>
    <row r="19" spans="1:9">
      <c r="A19" s="52" t="s">
        <v>248</v>
      </c>
    </row>
    <row r="20" spans="1:9">
      <c r="A20" s="113" t="s">
        <v>246</v>
      </c>
      <c r="B20" s="113" t="s">
        <v>247</v>
      </c>
      <c r="C20" s="113" t="s">
        <v>246</v>
      </c>
      <c r="D20" s="113" t="s">
        <v>247</v>
      </c>
      <c r="E20" s="113" t="s">
        <v>246</v>
      </c>
      <c r="F20" s="113" t="s">
        <v>247</v>
      </c>
      <c r="G20" s="113" t="s">
        <v>246</v>
      </c>
      <c r="H20" s="113" t="s">
        <v>247</v>
      </c>
      <c r="I20" s="113"/>
    </row>
    <row r="21" spans="1:9">
      <c r="A21" t="s">
        <v>336</v>
      </c>
      <c r="B21">
        <v>0.501</v>
      </c>
      <c r="C21" t="s">
        <v>359</v>
      </c>
      <c r="E21" t="s">
        <v>360</v>
      </c>
      <c r="F21">
        <v>0.505</v>
      </c>
      <c r="G21" s="113" t="s">
        <v>437</v>
      </c>
      <c r="H21" s="113">
        <v>0.502</v>
      </c>
    </row>
    <row r="22" spans="1:9">
      <c r="A22" t="s">
        <v>337</v>
      </c>
      <c r="B22">
        <v>0.505</v>
      </c>
      <c r="C22" t="s">
        <v>348</v>
      </c>
      <c r="E22" t="s">
        <v>361</v>
      </c>
      <c r="F22">
        <v>0.503</v>
      </c>
      <c r="G22" s="113" t="s">
        <v>438</v>
      </c>
      <c r="H22" s="113">
        <v>0.504</v>
      </c>
    </row>
    <row r="23" spans="1:9">
      <c r="A23" t="s">
        <v>338</v>
      </c>
      <c r="B23">
        <v>0.502</v>
      </c>
      <c r="C23" t="s">
        <v>349</v>
      </c>
      <c r="E23" s="113" t="s">
        <v>362</v>
      </c>
      <c r="F23">
        <v>0.504</v>
      </c>
      <c r="G23" s="113" t="s">
        <v>439</v>
      </c>
      <c r="H23" s="113">
        <v>0.505</v>
      </c>
    </row>
    <row r="24" spans="1:9">
      <c r="A24" s="113" t="s">
        <v>339</v>
      </c>
      <c r="B24">
        <v>0.505</v>
      </c>
      <c r="C24" s="113" t="s">
        <v>350</v>
      </c>
      <c r="E24" s="113" t="s">
        <v>363</v>
      </c>
      <c r="F24">
        <v>0.505</v>
      </c>
      <c r="G24" s="113" t="s">
        <v>440</v>
      </c>
      <c r="H24" s="113">
        <v>0.503</v>
      </c>
    </row>
    <row r="25" spans="1:9">
      <c r="A25" s="113" t="s">
        <v>340</v>
      </c>
      <c r="B25">
        <v>0.502</v>
      </c>
      <c r="C25" s="113" t="s">
        <v>351</v>
      </c>
      <c r="E25" s="113" t="s">
        <v>364</v>
      </c>
      <c r="F25">
        <v>0.504</v>
      </c>
      <c r="G25" t="s">
        <v>441</v>
      </c>
      <c r="H25">
        <v>0.502</v>
      </c>
    </row>
    <row r="26" spans="1:9">
      <c r="A26" s="113" t="s">
        <v>341</v>
      </c>
      <c r="B26">
        <v>0.504</v>
      </c>
      <c r="C26" s="113" t="s">
        <v>352</v>
      </c>
      <c r="E26" s="113" t="s">
        <v>365</v>
      </c>
      <c r="F26">
        <v>0.504</v>
      </c>
    </row>
    <row r="27" spans="1:9">
      <c r="A27" s="113" t="s">
        <v>342</v>
      </c>
      <c r="B27">
        <v>0.505</v>
      </c>
      <c r="C27" s="113" t="s">
        <v>353</v>
      </c>
      <c r="E27" s="113" t="s">
        <v>366</v>
      </c>
      <c r="F27">
        <v>0.505</v>
      </c>
    </row>
    <row r="28" spans="1:9">
      <c r="A28" s="113" t="s">
        <v>343</v>
      </c>
      <c r="B28">
        <v>0.502</v>
      </c>
      <c r="C28" s="113" t="s">
        <v>354</v>
      </c>
      <c r="E28" s="113" t="s">
        <v>367</v>
      </c>
      <c r="F28">
        <v>0.503</v>
      </c>
    </row>
    <row r="29" spans="1:9">
      <c r="A29" s="113" t="s">
        <v>344</v>
      </c>
      <c r="B29">
        <v>0.50700000000000001</v>
      </c>
      <c r="C29" s="113" t="s">
        <v>355</v>
      </c>
      <c r="E29" s="113" t="s">
        <v>368</v>
      </c>
      <c r="F29">
        <v>0.505</v>
      </c>
    </row>
    <row r="30" spans="1:9">
      <c r="A30" s="113" t="s">
        <v>345</v>
      </c>
      <c r="B30">
        <v>0.504</v>
      </c>
      <c r="C30" s="113" t="s">
        <v>356</v>
      </c>
      <c r="E30" s="113" t="s">
        <v>369</v>
      </c>
      <c r="F30">
        <v>0.504</v>
      </c>
    </row>
    <row r="31" spans="1:9">
      <c r="A31" s="113" t="s">
        <v>346</v>
      </c>
      <c r="B31">
        <v>0.501</v>
      </c>
      <c r="C31" s="113" t="s">
        <v>357</v>
      </c>
      <c r="E31" s="113" t="s">
        <v>370</v>
      </c>
      <c r="F31">
        <v>0.502</v>
      </c>
    </row>
    <row r="32" spans="1:9">
      <c r="A32" s="113" t="s">
        <v>347</v>
      </c>
      <c r="B32">
        <v>0.503</v>
      </c>
      <c r="C32" s="113" t="s">
        <v>358</v>
      </c>
      <c r="E32" s="113" t="s">
        <v>371</v>
      </c>
      <c r="F32">
        <v>0.505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opLeftCell="A25" zoomScale="97" workbookViewId="0">
      <selection activeCell="A27" sqref="A27"/>
    </sheetView>
  </sheetViews>
  <sheetFormatPr defaultRowHeight="15"/>
  <cols>
    <col min="1" max="1" width="12.85546875" customWidth="1"/>
    <col min="2" max="2" width="16.85546875" customWidth="1"/>
    <col min="3" max="3" width="23.5703125" customWidth="1"/>
    <col min="4" max="4" width="14.140625" customWidth="1"/>
  </cols>
  <sheetData>
    <row r="1" spans="1:14" s="113" customFormat="1">
      <c r="A1" s="49" t="s">
        <v>303</v>
      </c>
      <c r="B1" s="49"/>
      <c r="C1" s="49"/>
      <c r="D1" s="49"/>
      <c r="E1" s="49"/>
    </row>
    <row r="2" spans="1:14">
      <c r="A2" s="113" t="s">
        <v>304</v>
      </c>
      <c r="B2" s="113"/>
      <c r="C2" s="113"/>
      <c r="D2" s="5"/>
      <c r="E2" s="5"/>
      <c r="F2" s="5"/>
      <c r="G2" s="5"/>
      <c r="H2" s="5"/>
    </row>
    <row r="3" spans="1:14">
      <c r="A3" s="113" t="s">
        <v>608</v>
      </c>
      <c r="B3" s="113"/>
      <c r="C3" s="113"/>
      <c r="D3" s="5"/>
      <c r="E3" s="5"/>
      <c r="F3" s="5"/>
      <c r="G3" s="5"/>
      <c r="H3" s="5"/>
    </row>
    <row r="4" spans="1:14" ht="15" customHeight="1">
      <c r="A4" s="113" t="s">
        <v>561</v>
      </c>
      <c r="B4" s="113"/>
      <c r="H4" s="5"/>
    </row>
    <row r="5" spans="1:14">
      <c r="B5" s="5"/>
      <c r="H5" s="5"/>
    </row>
    <row r="6" spans="1:14">
      <c r="H6" s="3"/>
    </row>
    <row r="7" spans="1:14">
      <c r="A7" s="5"/>
      <c r="H7" s="3"/>
      <c r="M7" s="113" t="s">
        <v>8</v>
      </c>
      <c r="N7" s="113" t="s">
        <v>11</v>
      </c>
    </row>
    <row r="8" spans="1:14">
      <c r="A8" s="5"/>
      <c r="H8" s="3"/>
      <c r="K8" s="5"/>
      <c r="L8" s="13" t="s">
        <v>103</v>
      </c>
      <c r="M8" s="13">
        <v>15.891304563333335</v>
      </c>
      <c r="N8" s="8">
        <v>0.76613237911984367</v>
      </c>
    </row>
    <row r="9" spans="1:14">
      <c r="A9" s="5"/>
      <c r="H9" s="3"/>
      <c r="K9" s="5"/>
      <c r="L9" s="54" t="s">
        <v>104</v>
      </c>
      <c r="M9" s="54">
        <v>15.598667187777778</v>
      </c>
      <c r="N9" s="16">
        <v>0.57398884093532088</v>
      </c>
    </row>
    <row r="10" spans="1:14">
      <c r="A10" s="5"/>
      <c r="H10" s="3"/>
      <c r="K10" s="5"/>
      <c r="L10" s="14" t="s">
        <v>105</v>
      </c>
      <c r="M10" s="14">
        <v>15.752989151111112</v>
      </c>
      <c r="N10" s="4">
        <v>0.7161793897255091</v>
      </c>
    </row>
    <row r="11" spans="1:14">
      <c r="A11" s="5"/>
      <c r="C11" s="192" t="s">
        <v>81</v>
      </c>
      <c r="D11" s="194" t="s">
        <v>82</v>
      </c>
      <c r="E11" s="196" t="s">
        <v>83</v>
      </c>
      <c r="F11" s="198" t="s">
        <v>84</v>
      </c>
      <c r="H11" s="3"/>
    </row>
    <row r="12" spans="1:14">
      <c r="A12" s="5"/>
      <c r="C12" s="193"/>
      <c r="D12" s="195"/>
      <c r="E12" s="197"/>
      <c r="F12" s="199"/>
      <c r="H12" s="3"/>
    </row>
    <row r="13" spans="1:14">
      <c r="A13" s="5" t="s">
        <v>1</v>
      </c>
      <c r="B13" s="54" t="s">
        <v>85</v>
      </c>
      <c r="C13" s="54" t="s">
        <v>86</v>
      </c>
      <c r="D13" s="53" t="s">
        <v>87</v>
      </c>
      <c r="E13" s="16" t="s">
        <v>88</v>
      </c>
      <c r="F13" s="56" t="s">
        <v>89</v>
      </c>
      <c r="G13" s="5"/>
      <c r="H13" s="3"/>
    </row>
    <row r="14" spans="1:14" ht="15" customHeight="1">
      <c r="A14" s="5"/>
      <c r="B14" s="13" t="s">
        <v>90</v>
      </c>
      <c r="C14" s="13" t="s">
        <v>88</v>
      </c>
      <c r="D14" s="7" t="s">
        <v>87</v>
      </c>
      <c r="E14" s="8" t="s">
        <v>88</v>
      </c>
      <c r="F14" s="57">
        <v>7733.1749999999993</v>
      </c>
      <c r="G14" s="113"/>
      <c r="H14" s="113"/>
    </row>
    <row r="15" spans="1:14">
      <c r="A15" s="5"/>
      <c r="B15" s="15" t="s">
        <v>91</v>
      </c>
      <c r="C15" s="15" t="s">
        <v>92</v>
      </c>
      <c r="D15" s="10" t="s">
        <v>93</v>
      </c>
      <c r="E15" s="11" t="s">
        <v>94</v>
      </c>
      <c r="F15" s="57" t="s">
        <v>89</v>
      </c>
      <c r="G15" s="113"/>
      <c r="H15" s="113"/>
    </row>
    <row r="16" spans="1:14">
      <c r="A16" s="5"/>
      <c r="B16" s="14" t="s">
        <v>3</v>
      </c>
      <c r="C16" s="14" t="s">
        <v>95</v>
      </c>
      <c r="D16" s="55" t="s">
        <v>87</v>
      </c>
      <c r="E16" s="4" t="s">
        <v>86</v>
      </c>
      <c r="F16" s="57">
        <v>4871.1000000000004</v>
      </c>
      <c r="G16" s="113"/>
      <c r="H16" s="113"/>
    </row>
    <row r="17" spans="1:14">
      <c r="A17" s="5"/>
      <c r="B17" s="14" t="s">
        <v>4</v>
      </c>
      <c r="C17" s="14" t="s">
        <v>96</v>
      </c>
      <c r="D17" s="55" t="s">
        <v>87</v>
      </c>
      <c r="E17" s="4" t="s">
        <v>88</v>
      </c>
      <c r="F17" s="57">
        <v>5868.05</v>
      </c>
      <c r="G17" s="113"/>
      <c r="H17" s="113"/>
    </row>
    <row r="18" spans="1:14">
      <c r="A18" s="5"/>
      <c r="B18" s="15" t="s">
        <v>5</v>
      </c>
      <c r="C18" s="15" t="s">
        <v>97</v>
      </c>
      <c r="D18" s="10" t="s">
        <v>98</v>
      </c>
      <c r="E18" s="11" t="s">
        <v>88</v>
      </c>
      <c r="F18" s="57">
        <v>26362.133333333331</v>
      </c>
      <c r="G18" s="113"/>
      <c r="H18" s="113"/>
    </row>
    <row r="19" spans="1:14">
      <c r="A19" s="5" t="s">
        <v>2</v>
      </c>
      <c r="B19" s="58" t="s">
        <v>99</v>
      </c>
      <c r="C19" s="54" t="s">
        <v>100</v>
      </c>
      <c r="D19" s="53" t="s">
        <v>101</v>
      </c>
      <c r="E19" s="16" t="s">
        <v>102</v>
      </c>
      <c r="F19" s="59">
        <v>13938.1625</v>
      </c>
      <c r="G19" s="113"/>
      <c r="H19" s="113"/>
    </row>
    <row r="20" spans="1:14">
      <c r="A20" s="5"/>
      <c r="B20" s="5"/>
      <c r="C20" s="113"/>
      <c r="D20" s="113"/>
      <c r="E20" s="113"/>
      <c r="F20" s="113"/>
      <c r="G20" s="113"/>
      <c r="H20" s="113"/>
    </row>
    <row r="21" spans="1:14">
      <c r="A21" s="5"/>
      <c r="B21" s="5"/>
      <c r="C21" s="113"/>
      <c r="D21" s="113"/>
      <c r="E21" s="113"/>
      <c r="F21" s="113"/>
      <c r="G21" s="113"/>
      <c r="H21" s="113"/>
    </row>
    <row r="22" spans="1:14">
      <c r="A22" s="5"/>
      <c r="B22" s="5"/>
      <c r="C22" s="113"/>
      <c r="D22" s="113"/>
      <c r="E22" s="113"/>
      <c r="F22" s="113"/>
      <c r="G22" s="113"/>
      <c r="H22" s="113"/>
    </row>
    <row r="24" spans="1:14">
      <c r="A24" s="52" t="s">
        <v>106</v>
      </c>
    </row>
    <row r="26" spans="1:14">
      <c r="A26" t="s">
        <v>246</v>
      </c>
      <c r="B26" s="33" t="s">
        <v>227</v>
      </c>
      <c r="C26" s="37" t="s">
        <v>6</v>
      </c>
      <c r="D26" s="38" t="s">
        <v>7</v>
      </c>
      <c r="E26" s="156" t="s">
        <v>555</v>
      </c>
      <c r="F26" s="94" t="s">
        <v>556</v>
      </c>
      <c r="G26" s="167" t="s">
        <v>557</v>
      </c>
      <c r="H26" s="156" t="s">
        <v>555</v>
      </c>
      <c r="I26" s="94" t="s">
        <v>556</v>
      </c>
      <c r="J26" s="167" t="s">
        <v>557</v>
      </c>
      <c r="K26" s="156" t="s">
        <v>555</v>
      </c>
      <c r="L26" s="94" t="s">
        <v>556</v>
      </c>
      <c r="M26" s="167" t="s">
        <v>557</v>
      </c>
    </row>
    <row r="27" spans="1:14">
      <c r="A27" s="113" t="s">
        <v>249</v>
      </c>
      <c r="B27" s="33">
        <v>0.10150000000000001</v>
      </c>
      <c r="C27" s="17">
        <v>133</v>
      </c>
      <c r="D27" s="18">
        <v>15</v>
      </c>
      <c r="E27" s="18">
        <v>23.235482319999999</v>
      </c>
      <c r="F27" s="18">
        <v>39.426324020000003</v>
      </c>
      <c r="G27" s="19">
        <f>F27-E27</f>
        <v>16.190841700000004</v>
      </c>
      <c r="H27" s="18">
        <v>23.28232354</v>
      </c>
      <c r="I27" s="18">
        <v>39.240242629999997</v>
      </c>
      <c r="J27" s="19">
        <f>I27-H27</f>
        <v>15.957919089999997</v>
      </c>
      <c r="K27" s="18">
        <v>23.23245232</v>
      </c>
      <c r="L27" s="18">
        <v>39.440226320000001</v>
      </c>
      <c r="M27" s="19">
        <f>L27-K27</f>
        <v>16.207774000000001</v>
      </c>
    </row>
    <row r="28" spans="1:14">
      <c r="A28" s="113" t="s">
        <v>250</v>
      </c>
      <c r="B28" s="33">
        <v>0.1037</v>
      </c>
      <c r="C28" s="20">
        <v>133</v>
      </c>
      <c r="D28" s="33">
        <v>15</v>
      </c>
      <c r="E28" s="33">
        <v>23.250215969999999</v>
      </c>
      <c r="F28" s="33">
        <v>39.918782139999998</v>
      </c>
      <c r="G28" s="22">
        <f>F28-E28</f>
        <v>16.668566169999998</v>
      </c>
      <c r="H28" s="113">
        <v>23.221550969999999</v>
      </c>
      <c r="I28" s="113">
        <v>39.782149179999998</v>
      </c>
      <c r="J28" s="22">
        <f>I28-H28</f>
        <v>16.560598209999998</v>
      </c>
      <c r="K28" s="113">
        <v>23.20215597</v>
      </c>
      <c r="L28" s="113">
        <v>39.878291140000002</v>
      </c>
      <c r="M28" s="22">
        <f>L28-K28</f>
        <v>16.676135170000002</v>
      </c>
      <c r="N28" s="113"/>
    </row>
    <row r="29" spans="1:14">
      <c r="A29" s="113" t="s">
        <v>251</v>
      </c>
      <c r="B29" s="33">
        <v>0.1014</v>
      </c>
      <c r="C29" s="23">
        <v>133</v>
      </c>
      <c r="D29" s="24">
        <v>15</v>
      </c>
      <c r="E29" s="24">
        <v>23.259128230000002</v>
      </c>
      <c r="F29" s="24">
        <v>38.14890346</v>
      </c>
      <c r="G29" s="25">
        <f>F29-E29</f>
        <v>14.889775229999998</v>
      </c>
      <c r="H29" s="24">
        <v>23.282325910000001</v>
      </c>
      <c r="I29" s="24">
        <v>38.190348460000003</v>
      </c>
      <c r="J29" s="25">
        <f>I29-H29</f>
        <v>14.908022550000002</v>
      </c>
      <c r="K29" s="24">
        <v>23.228235909999999</v>
      </c>
      <c r="L29" s="24">
        <v>38.190344860000003</v>
      </c>
      <c r="M29" s="25">
        <f>L29-K29</f>
        <v>14.962108950000005</v>
      </c>
      <c r="N29" s="113"/>
    </row>
    <row r="30" spans="1:14">
      <c r="F30" s="33" t="s">
        <v>8</v>
      </c>
      <c r="G30" s="33" t="s">
        <v>11</v>
      </c>
      <c r="K30" s="113"/>
      <c r="L30" s="113"/>
      <c r="M30" s="113"/>
      <c r="N30" s="113"/>
    </row>
    <row r="31" spans="1:14">
      <c r="F31" s="33">
        <f>AVERAGE(G27:G29,J27:J29,M27:M29)</f>
        <v>15.891304563333335</v>
      </c>
      <c r="G31" s="33">
        <f>_xlfn.STDEV.S(G27:G29,J27:J29,M27:M29)</f>
        <v>0.76613237911984367</v>
      </c>
      <c r="K31" s="113"/>
      <c r="L31" s="113"/>
      <c r="M31" s="113"/>
      <c r="N31" s="113"/>
    </row>
    <row r="32" spans="1:14">
      <c r="A32" s="52" t="s">
        <v>104</v>
      </c>
      <c r="B32" s="33"/>
      <c r="C32" s="33"/>
      <c r="D32" s="33"/>
      <c r="E32" s="33"/>
      <c r="F32" s="33"/>
      <c r="K32" s="113"/>
      <c r="L32" s="113"/>
      <c r="M32" s="113"/>
      <c r="N32" s="113"/>
    </row>
    <row r="33" spans="1:14">
      <c r="A33" s="113" t="s">
        <v>246</v>
      </c>
      <c r="B33" s="113" t="s">
        <v>227</v>
      </c>
      <c r="C33" s="37" t="s">
        <v>6</v>
      </c>
      <c r="D33" s="38" t="s">
        <v>7</v>
      </c>
      <c r="E33" s="156" t="s">
        <v>555</v>
      </c>
      <c r="F33" s="94" t="s">
        <v>556</v>
      </c>
      <c r="G33" s="167" t="s">
        <v>557</v>
      </c>
      <c r="H33" s="156" t="s">
        <v>555</v>
      </c>
      <c r="I33" s="94" t="s">
        <v>556</v>
      </c>
      <c r="J33" s="167" t="s">
        <v>557</v>
      </c>
      <c r="K33" s="156" t="s">
        <v>555</v>
      </c>
      <c r="L33" s="94" t="s">
        <v>556</v>
      </c>
      <c r="M33" s="167" t="s">
        <v>557</v>
      </c>
      <c r="N33" s="113"/>
    </row>
    <row r="34" spans="1:14">
      <c r="A34" s="113" t="s">
        <v>271</v>
      </c>
      <c r="B34" s="33">
        <v>0.1013</v>
      </c>
      <c r="C34" s="17">
        <v>133</v>
      </c>
      <c r="D34" s="18">
        <v>15</v>
      </c>
      <c r="E34" s="18">
        <v>23.225610589999999</v>
      </c>
      <c r="F34" s="18">
        <v>39.440226320000001</v>
      </c>
      <c r="G34" s="19">
        <f>F34-E34</f>
        <v>16.214615730000002</v>
      </c>
      <c r="H34" s="18">
        <v>23.22056109</v>
      </c>
      <c r="I34" s="18">
        <v>39.426324020000003</v>
      </c>
      <c r="J34" s="19">
        <f>I34-H34</f>
        <v>16.205762930000002</v>
      </c>
      <c r="K34" s="18">
        <v>23.23741059</v>
      </c>
      <c r="L34" s="18">
        <v>39.426324020000003</v>
      </c>
      <c r="M34" s="19">
        <f>L34-K34</f>
        <v>16.188913430000003</v>
      </c>
      <c r="N34" s="113"/>
    </row>
    <row r="35" spans="1:14">
      <c r="A35" s="113" t="s">
        <v>272</v>
      </c>
      <c r="B35" s="33">
        <v>0.10249999999999999</v>
      </c>
      <c r="C35" s="20">
        <v>133</v>
      </c>
      <c r="D35" s="33">
        <v>15</v>
      </c>
      <c r="E35" s="33">
        <v>23.20215597</v>
      </c>
      <c r="F35" s="33">
        <v>38.951682140000003</v>
      </c>
      <c r="G35" s="22">
        <f>F35-E35</f>
        <v>15.749526170000003</v>
      </c>
      <c r="H35" s="113">
        <v>23.20215597</v>
      </c>
      <c r="I35" s="113">
        <v>38.982145160000002</v>
      </c>
      <c r="J35" s="22">
        <f>I35-H35</f>
        <v>15.779989190000002</v>
      </c>
      <c r="K35" s="113">
        <v>23.205214869999999</v>
      </c>
      <c r="L35" s="113">
        <v>38.765251599999999</v>
      </c>
      <c r="M35" s="22">
        <f>L35-K35</f>
        <v>15.56003673</v>
      </c>
      <c r="N35" s="113"/>
    </row>
    <row r="36" spans="1:14">
      <c r="A36" s="113" t="s">
        <v>273</v>
      </c>
      <c r="B36" s="33">
        <v>0.10539999999999999</v>
      </c>
      <c r="C36" s="23">
        <v>133</v>
      </c>
      <c r="D36" s="24">
        <v>15</v>
      </c>
      <c r="E36" s="24">
        <v>23.212859229999999</v>
      </c>
      <c r="F36" s="24">
        <v>38.145206459999997</v>
      </c>
      <c r="G36" s="25">
        <f>F36-E36</f>
        <v>14.932347229999998</v>
      </c>
      <c r="H36" s="24">
        <v>23.205592230000001</v>
      </c>
      <c r="I36" s="24">
        <v>38.102651350000002</v>
      </c>
      <c r="J36" s="25">
        <f>I36-H36</f>
        <v>14.897059120000002</v>
      </c>
      <c r="K36" s="24">
        <v>23.235922299999999</v>
      </c>
      <c r="L36" s="24">
        <v>38.09567646</v>
      </c>
      <c r="M36" s="25">
        <f>L36-K36</f>
        <v>14.859754160000001</v>
      </c>
    </row>
    <row r="37" spans="1:14">
      <c r="F37" s="33" t="s">
        <v>8</v>
      </c>
      <c r="G37" s="33" t="s">
        <v>11</v>
      </c>
    </row>
    <row r="38" spans="1:14">
      <c r="F38" s="113">
        <f>AVERAGE(G34:G36,J34:J36,M34:M36)</f>
        <v>15.598667187777778</v>
      </c>
      <c r="G38" s="113">
        <f>_xlfn.STDEV.S(G34:G36,J34:J36,M34:M36)</f>
        <v>0.57398884093532088</v>
      </c>
    </row>
    <row r="39" spans="1:14">
      <c r="A39" s="52" t="s">
        <v>105</v>
      </c>
      <c r="B39" s="33"/>
      <c r="C39" s="33"/>
      <c r="D39" s="33"/>
      <c r="E39" s="33"/>
      <c r="F39" s="33"/>
      <c r="G39" s="33"/>
      <c r="H39" s="33"/>
    </row>
    <row r="40" spans="1:14">
      <c r="A40" s="113" t="s">
        <v>246</v>
      </c>
      <c r="B40" s="113" t="s">
        <v>227</v>
      </c>
      <c r="C40" s="37" t="s">
        <v>6</v>
      </c>
      <c r="D40" s="38" t="s">
        <v>7</v>
      </c>
      <c r="E40" s="156" t="s">
        <v>555</v>
      </c>
      <c r="F40" s="94" t="s">
        <v>556</v>
      </c>
      <c r="G40" s="167" t="s">
        <v>557</v>
      </c>
      <c r="H40" s="156" t="s">
        <v>555</v>
      </c>
      <c r="I40" s="94" t="s">
        <v>556</v>
      </c>
      <c r="J40" s="167" t="s">
        <v>557</v>
      </c>
      <c r="K40" s="156" t="s">
        <v>555</v>
      </c>
      <c r="L40" s="94" t="s">
        <v>556</v>
      </c>
      <c r="M40" s="167" t="s">
        <v>557</v>
      </c>
    </row>
    <row r="41" spans="1:14">
      <c r="A41" s="113" t="s">
        <v>293</v>
      </c>
      <c r="B41" s="33">
        <v>0.1026</v>
      </c>
      <c r="C41" s="17">
        <v>133</v>
      </c>
      <c r="D41" s="18">
        <v>15</v>
      </c>
      <c r="E41" s="18">
        <v>23.251026840000002</v>
      </c>
      <c r="F41" s="18">
        <v>38.25301632</v>
      </c>
      <c r="G41" s="19">
        <f>F41-E41</f>
        <v>15.001989479999999</v>
      </c>
      <c r="H41" s="18">
        <v>23.226845099999998</v>
      </c>
      <c r="I41" s="18">
        <v>38.230156319999999</v>
      </c>
      <c r="J41" s="19">
        <f>I41-H41</f>
        <v>15.003311220000001</v>
      </c>
      <c r="K41" s="18">
        <v>23.235910539999999</v>
      </c>
      <c r="L41" s="18">
        <v>38.058416749999999</v>
      </c>
      <c r="M41" s="19">
        <f>L41-K41</f>
        <v>14.82250621</v>
      </c>
    </row>
    <row r="42" spans="1:14">
      <c r="A42" s="113" t="s">
        <v>294</v>
      </c>
      <c r="B42" s="33">
        <v>0.10440000000000001</v>
      </c>
      <c r="C42" s="20">
        <v>133</v>
      </c>
      <c r="D42" s="33">
        <v>15</v>
      </c>
      <c r="E42" s="33">
        <v>23.22351067</v>
      </c>
      <c r="F42" s="33">
        <v>38.91026214</v>
      </c>
      <c r="G42" s="22">
        <f>F42-E42</f>
        <v>15.686751470000001</v>
      </c>
      <c r="H42" s="113">
        <v>23.210672349999999</v>
      </c>
      <c r="I42" s="113">
        <v>38.932620139999997</v>
      </c>
      <c r="J42" s="22">
        <f>I42-H42</f>
        <v>15.721947789999998</v>
      </c>
      <c r="K42" s="113">
        <v>23.20513364</v>
      </c>
      <c r="L42" s="113">
        <v>38.978501399999999</v>
      </c>
      <c r="M42" s="22">
        <f>L42-K42</f>
        <v>15.773367759999999</v>
      </c>
    </row>
    <row r="43" spans="1:14">
      <c r="A43" s="113" t="s">
        <v>295</v>
      </c>
      <c r="B43" s="33">
        <v>0.1052</v>
      </c>
      <c r="C43" s="23">
        <v>133</v>
      </c>
      <c r="D43" s="24">
        <v>15</v>
      </c>
      <c r="E43" s="24">
        <v>23.214863149999999</v>
      </c>
      <c r="F43" s="24">
        <v>39.838166459999997</v>
      </c>
      <c r="G43" s="25">
        <f>F43-E43</f>
        <v>16.623303309999997</v>
      </c>
      <c r="H43" s="24">
        <v>23.263481509999998</v>
      </c>
      <c r="I43" s="24">
        <v>39.895206399999999</v>
      </c>
      <c r="J43" s="25">
        <f>I43-H43</f>
        <v>16.631724890000001</v>
      </c>
      <c r="K43" s="24">
        <v>23.362510029999999</v>
      </c>
      <c r="L43" s="24">
        <v>39.874510260000001</v>
      </c>
      <c r="M43" s="25">
        <f>L43-K43</f>
        <v>16.512000230000002</v>
      </c>
    </row>
    <row r="44" spans="1:14">
      <c r="F44" s="33" t="s">
        <v>8</v>
      </c>
      <c r="G44" s="33" t="s">
        <v>11</v>
      </c>
    </row>
    <row r="45" spans="1:14">
      <c r="F45" s="113">
        <f>AVERAGE(G41:G43,J41:J43,M41:M43)</f>
        <v>15.752989151111112</v>
      </c>
      <c r="G45" s="113">
        <f>_xlfn.STDEV.S(G41:G43,J41:J43,M41:M43)</f>
        <v>0.7161793897255091</v>
      </c>
    </row>
    <row r="46" spans="1:14">
      <c r="A46" s="113"/>
      <c r="B46" s="113"/>
      <c r="C46" s="113"/>
      <c r="D46" s="113"/>
      <c r="E46" s="113"/>
      <c r="F46" s="113"/>
    </row>
    <row r="47" spans="1:14">
      <c r="A47" s="113" t="s">
        <v>560</v>
      </c>
      <c r="B47" s="113"/>
      <c r="C47" s="113"/>
      <c r="D47" s="113"/>
      <c r="E47" s="113"/>
      <c r="F47" s="113"/>
      <c r="G47" s="33"/>
      <c r="H47" s="33"/>
    </row>
    <row r="48" spans="1:14">
      <c r="A48" s="113"/>
      <c r="B48" s="113"/>
      <c r="C48" s="113"/>
      <c r="D48" s="113"/>
      <c r="E48" s="113"/>
      <c r="F48" s="113"/>
      <c r="G48" s="33"/>
      <c r="H48" s="33"/>
    </row>
    <row r="49" spans="1:8">
      <c r="A49" s="113"/>
      <c r="B49" s="113"/>
      <c r="C49" s="113"/>
      <c r="D49" s="113"/>
      <c r="E49" s="113"/>
      <c r="F49" s="113"/>
      <c r="G49" s="33"/>
      <c r="H49" s="33"/>
    </row>
    <row r="50" spans="1:8">
      <c r="A50" s="113"/>
      <c r="B50" s="113"/>
      <c r="C50" s="113"/>
      <c r="D50" s="113"/>
      <c r="E50" s="113"/>
      <c r="F50" s="113"/>
      <c r="G50" s="33"/>
      <c r="H50" s="33"/>
    </row>
    <row r="51" spans="1:8">
      <c r="A51" s="113"/>
      <c r="B51" s="113"/>
      <c r="C51" s="113"/>
      <c r="D51" s="113"/>
      <c r="E51" s="113"/>
      <c r="F51" s="113"/>
    </row>
    <row r="52" spans="1:8">
      <c r="A52" s="113"/>
      <c r="B52" s="113"/>
      <c r="C52" s="113"/>
      <c r="D52" s="113"/>
      <c r="E52" s="113"/>
      <c r="F52" s="113"/>
    </row>
    <row r="53" spans="1:8">
      <c r="A53" s="113"/>
      <c r="B53" s="113"/>
      <c r="C53" s="113"/>
      <c r="D53" s="113"/>
      <c r="E53" s="113"/>
      <c r="F53" s="113"/>
      <c r="G53" s="33"/>
      <c r="H53" s="33"/>
    </row>
    <row r="54" spans="1:8">
      <c r="A54" s="113"/>
      <c r="B54" s="113"/>
      <c r="C54" s="113"/>
      <c r="D54" s="113"/>
      <c r="E54" s="113"/>
      <c r="F54" s="113"/>
      <c r="G54" s="33"/>
      <c r="H54" s="33"/>
    </row>
    <row r="55" spans="1:8">
      <c r="A55" s="113"/>
      <c r="B55" s="113"/>
      <c r="C55" s="113"/>
      <c r="D55" s="113"/>
      <c r="E55" s="113"/>
      <c r="F55" s="113"/>
      <c r="G55" s="33"/>
      <c r="H55" s="33"/>
    </row>
    <row r="56" spans="1:8">
      <c r="A56" s="113"/>
      <c r="B56" s="113"/>
      <c r="C56" s="113"/>
      <c r="D56" s="113"/>
      <c r="E56" s="113"/>
      <c r="F56" s="113"/>
      <c r="G56" s="33"/>
      <c r="H56" s="33"/>
    </row>
    <row r="57" spans="1:8">
      <c r="A57" s="113"/>
      <c r="B57" s="113"/>
      <c r="C57" s="113"/>
      <c r="D57" s="113"/>
      <c r="E57" s="113"/>
      <c r="F57" s="113"/>
    </row>
    <row r="58" spans="1:8">
      <c r="A58" s="113"/>
      <c r="B58" s="113"/>
      <c r="C58" s="113"/>
      <c r="D58" s="113"/>
      <c r="E58" s="113"/>
      <c r="F58" s="113"/>
    </row>
    <row r="59" spans="1:8">
      <c r="A59" s="113"/>
      <c r="B59" s="113"/>
      <c r="C59" s="113"/>
      <c r="D59" s="113"/>
      <c r="E59" s="113"/>
      <c r="F59" s="113"/>
      <c r="G59" s="33"/>
      <c r="H59" s="33"/>
    </row>
    <row r="60" spans="1:8">
      <c r="A60" s="113"/>
      <c r="B60" s="113"/>
      <c r="C60" s="113"/>
      <c r="D60" s="113"/>
      <c r="E60" s="113"/>
      <c r="F60" s="113"/>
      <c r="G60" s="33"/>
      <c r="H60" s="33"/>
    </row>
    <row r="61" spans="1:8">
      <c r="A61" s="113"/>
      <c r="B61" s="113"/>
      <c r="C61" s="113"/>
      <c r="D61" s="113"/>
      <c r="E61" s="113"/>
      <c r="F61" s="113"/>
      <c r="G61" s="33"/>
      <c r="H61" s="33"/>
    </row>
    <row r="62" spans="1:8">
      <c r="A62" s="113"/>
      <c r="B62" s="113"/>
      <c r="C62" s="113"/>
      <c r="D62" s="113"/>
      <c r="E62" s="113"/>
      <c r="F62" s="113"/>
      <c r="G62" s="33"/>
      <c r="H62" s="33"/>
    </row>
    <row r="63" spans="1:8">
      <c r="A63" s="113"/>
      <c r="B63" s="113"/>
      <c r="C63" s="113"/>
      <c r="D63" s="113"/>
      <c r="E63" s="113"/>
      <c r="F63" s="113"/>
    </row>
    <row r="64" spans="1:8">
      <c r="A64" s="113"/>
      <c r="B64" s="113"/>
      <c r="C64" s="113"/>
      <c r="D64" s="113"/>
      <c r="E64" s="113"/>
      <c r="F64" s="113"/>
    </row>
    <row r="65" spans="1:8">
      <c r="A65" s="113"/>
      <c r="B65" s="113"/>
      <c r="C65" s="113"/>
      <c r="D65" s="113"/>
      <c r="E65" s="113"/>
      <c r="F65" s="113"/>
      <c r="G65" s="33"/>
      <c r="H65" s="33"/>
    </row>
    <row r="66" spans="1:8">
      <c r="A66" s="113"/>
      <c r="B66" s="113"/>
      <c r="C66" s="113"/>
      <c r="D66" s="113"/>
      <c r="E66" s="113"/>
      <c r="F66" s="113"/>
      <c r="G66" s="33"/>
      <c r="H66" s="33"/>
    </row>
    <row r="67" spans="1:8">
      <c r="A67" s="113"/>
      <c r="B67" s="113"/>
      <c r="C67" s="113"/>
      <c r="D67" s="113"/>
      <c r="E67" s="113"/>
      <c r="F67" s="113"/>
      <c r="G67" s="33"/>
      <c r="H67" s="33"/>
    </row>
    <row r="68" spans="1:8">
      <c r="A68" s="113"/>
      <c r="B68" s="113"/>
      <c r="C68" s="113"/>
      <c r="D68" s="113"/>
      <c r="E68" s="113"/>
      <c r="F68" s="113"/>
      <c r="G68" s="33"/>
      <c r="H68" s="33"/>
    </row>
    <row r="69" spans="1:8">
      <c r="A69" s="113"/>
      <c r="B69" s="113"/>
      <c r="C69" s="113"/>
      <c r="D69" s="113"/>
      <c r="E69" s="113"/>
      <c r="F69" s="113"/>
    </row>
    <row r="70" spans="1:8">
      <c r="A70" s="113"/>
      <c r="B70" s="113"/>
      <c r="C70" s="113"/>
      <c r="D70" s="113"/>
      <c r="E70" s="113"/>
      <c r="F70" s="113"/>
    </row>
    <row r="71" spans="1:8">
      <c r="A71" s="113"/>
      <c r="B71" s="113"/>
      <c r="C71" s="113"/>
      <c r="D71" s="113"/>
      <c r="E71" s="113"/>
      <c r="F71" s="113"/>
      <c r="G71" s="33"/>
      <c r="H71" s="33"/>
    </row>
    <row r="72" spans="1:8">
      <c r="A72" s="113"/>
      <c r="B72" s="113"/>
      <c r="C72" s="113"/>
      <c r="D72" s="113"/>
      <c r="E72" s="113"/>
      <c r="F72" s="113"/>
      <c r="G72" s="33"/>
      <c r="H72" s="33"/>
    </row>
    <row r="73" spans="1:8">
      <c r="A73" s="113"/>
      <c r="B73" s="113"/>
      <c r="C73" s="113"/>
      <c r="D73" s="113"/>
      <c r="E73" s="113"/>
      <c r="F73" s="113"/>
      <c r="G73" s="33"/>
      <c r="H73" s="33"/>
    </row>
    <row r="74" spans="1:8">
      <c r="A74" s="113"/>
      <c r="B74" s="113"/>
      <c r="C74" s="113"/>
      <c r="D74" s="113"/>
      <c r="E74" s="113"/>
      <c r="F74" s="113"/>
      <c r="G74" s="33"/>
      <c r="H74" s="33"/>
    </row>
    <row r="75" spans="1:8">
      <c r="A75" s="113"/>
      <c r="B75" s="113"/>
      <c r="C75" s="113"/>
      <c r="D75" s="113"/>
      <c r="E75" s="113"/>
      <c r="F75" s="113"/>
    </row>
    <row r="76" spans="1:8">
      <c r="A76" s="113"/>
      <c r="B76" s="113"/>
      <c r="C76" s="113"/>
      <c r="D76" s="113"/>
      <c r="E76" s="113"/>
      <c r="F76" s="113"/>
    </row>
    <row r="77" spans="1:8">
      <c r="A77" s="113"/>
      <c r="B77" s="113"/>
      <c r="C77" s="113"/>
      <c r="D77" s="113"/>
      <c r="E77" s="113"/>
      <c r="F77" s="113"/>
      <c r="G77" s="33"/>
      <c r="H77" s="33"/>
    </row>
    <row r="78" spans="1:8">
      <c r="A78" s="113"/>
      <c r="B78" s="113"/>
      <c r="C78" s="113"/>
      <c r="D78" s="113"/>
      <c r="E78" s="113"/>
      <c r="F78" s="113"/>
      <c r="G78" s="33"/>
      <c r="H78" s="33"/>
    </row>
    <row r="79" spans="1:8">
      <c r="A79" s="113"/>
      <c r="B79" s="113"/>
      <c r="C79" s="113"/>
      <c r="D79" s="113"/>
      <c r="E79" s="113"/>
      <c r="F79" s="113"/>
      <c r="G79" s="33"/>
      <c r="H79" s="33"/>
    </row>
    <row r="80" spans="1:8">
      <c r="A80" s="113"/>
      <c r="B80" s="113"/>
      <c r="C80" s="113"/>
      <c r="D80" s="113"/>
      <c r="E80" s="113"/>
      <c r="F80" s="113"/>
      <c r="G80" s="33"/>
      <c r="H80" s="33"/>
    </row>
    <row r="81" spans="1:6">
      <c r="A81" s="113"/>
      <c r="B81" s="113"/>
      <c r="C81" s="113"/>
      <c r="D81" s="113"/>
      <c r="E81" s="113"/>
      <c r="F81" s="113"/>
    </row>
  </sheetData>
  <mergeCells count="4">
    <mergeCell ref="C11:C12"/>
    <mergeCell ref="D11:D12"/>
    <mergeCell ref="E11:E12"/>
    <mergeCell ref="F11:F12"/>
  </mergeCells>
  <phoneticPr fontId="1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40"/>
  <sheetViews>
    <sheetView topLeftCell="A145" zoomScaleNormal="100" workbookViewId="0">
      <selection activeCell="H40" sqref="H40"/>
    </sheetView>
  </sheetViews>
  <sheetFormatPr defaultRowHeight="15"/>
  <cols>
    <col min="1" max="1" width="12.140625" customWidth="1"/>
    <col min="2" max="2" width="14.42578125" customWidth="1"/>
    <col min="3" max="3" width="11.85546875" customWidth="1"/>
    <col min="4" max="4" width="13.42578125" customWidth="1"/>
    <col min="5" max="5" width="12.42578125" customWidth="1"/>
    <col min="6" max="6" width="16.42578125" customWidth="1"/>
    <col min="7" max="7" width="13" customWidth="1"/>
    <col min="8" max="8" width="16" customWidth="1"/>
    <col min="9" max="9" width="13.28515625" customWidth="1"/>
    <col min="11" max="11" width="11" customWidth="1"/>
    <col min="14" max="14" width="11" bestFit="1" customWidth="1"/>
    <col min="15" max="15" width="15.42578125" customWidth="1"/>
    <col min="16" max="16" width="15.85546875" customWidth="1"/>
  </cols>
  <sheetData>
    <row r="1" spans="1:32">
      <c r="A1" s="49" t="s">
        <v>305</v>
      </c>
      <c r="B1" s="49"/>
      <c r="C1" s="49"/>
      <c r="D1" s="49"/>
      <c r="E1" s="49"/>
      <c r="F1" s="49"/>
      <c r="G1" s="39" t="s">
        <v>316</v>
      </c>
      <c r="I1" s="11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>
      <c r="A2" s="52" t="s">
        <v>306</v>
      </c>
    </row>
    <row r="3" spans="1:32">
      <c r="A3" t="s">
        <v>562</v>
      </c>
      <c r="B3" s="33" t="s">
        <v>307</v>
      </c>
      <c r="C3" s="37" t="s">
        <v>6</v>
      </c>
      <c r="D3" s="38" t="s">
        <v>7</v>
      </c>
      <c r="E3" s="156" t="s">
        <v>555</v>
      </c>
      <c r="F3" s="94" t="s">
        <v>556</v>
      </c>
      <c r="G3" s="167" t="s">
        <v>557</v>
      </c>
    </row>
    <row r="4" spans="1:32">
      <c r="A4" s="113" t="s">
        <v>252</v>
      </c>
      <c r="B4" s="33">
        <v>9.6699999999999994E-2</v>
      </c>
      <c r="C4" s="17">
        <v>133</v>
      </c>
      <c r="D4" s="18">
        <v>15</v>
      </c>
      <c r="E4" s="18">
        <v>23.225770780000001</v>
      </c>
      <c r="F4" s="18">
        <v>24.429691550000001</v>
      </c>
      <c r="G4" s="19">
        <f>F4-E4</f>
        <v>1.2039207699999999</v>
      </c>
    </row>
    <row r="5" spans="1:32">
      <c r="A5" s="113" t="s">
        <v>253</v>
      </c>
      <c r="B5" s="33">
        <v>9.8699999999999996E-2</v>
      </c>
      <c r="C5" s="20">
        <v>133</v>
      </c>
      <c r="D5" s="21">
        <v>15</v>
      </c>
      <c r="E5" s="21">
        <v>23.23890243</v>
      </c>
      <c r="F5" s="21">
        <v>24.766271549999999</v>
      </c>
      <c r="G5" s="22">
        <f>F5-E5</f>
        <v>1.5273691199999995</v>
      </c>
    </row>
    <row r="6" spans="1:32">
      <c r="A6" s="113" t="s">
        <v>254</v>
      </c>
      <c r="B6" s="33">
        <v>0.10489999999999999</v>
      </c>
      <c r="C6" s="20">
        <v>133</v>
      </c>
      <c r="D6" s="21">
        <v>15</v>
      </c>
      <c r="E6" s="21">
        <v>23.240951339999999</v>
      </c>
      <c r="F6" s="21">
        <v>24.440308630000001</v>
      </c>
      <c r="G6" s="22">
        <f>F6-E6</f>
        <v>1.1993572900000018</v>
      </c>
    </row>
    <row r="7" spans="1:32">
      <c r="A7" s="33"/>
      <c r="B7" s="33"/>
      <c r="C7" s="23">
        <v>133</v>
      </c>
      <c r="D7" s="24">
        <v>15</v>
      </c>
      <c r="E7" s="24">
        <v>22.898224620000001</v>
      </c>
      <c r="F7" s="24">
        <v>24.437607790000001</v>
      </c>
      <c r="G7" s="25">
        <f>F7-E7</f>
        <v>1.5393831700000007</v>
      </c>
    </row>
    <row r="8" spans="1:32">
      <c r="A8" s="33"/>
      <c r="B8" s="33"/>
      <c r="C8" s="33"/>
      <c r="D8" s="33"/>
      <c r="E8" s="33"/>
      <c r="F8" s="33" t="s">
        <v>8</v>
      </c>
      <c r="G8" s="48">
        <f>AVERAGE(G4:G7)</f>
        <v>1.3675075875000005</v>
      </c>
    </row>
    <row r="9" spans="1:32">
      <c r="A9" s="33"/>
      <c r="B9" s="33"/>
      <c r="C9" s="33"/>
      <c r="D9" s="33"/>
      <c r="E9" s="33"/>
      <c r="F9" s="33" t="s">
        <v>11</v>
      </c>
      <c r="G9" s="48">
        <f>_xlfn.STDEV.S(G4:G7)</f>
        <v>0.19160036085741872</v>
      </c>
    </row>
    <row r="10" spans="1:32">
      <c r="A10" s="52" t="s">
        <v>313</v>
      </c>
      <c r="H10" s="52" t="s">
        <v>314</v>
      </c>
    </row>
    <row r="11" spans="1:32">
      <c r="A11" s="113" t="s">
        <v>308</v>
      </c>
      <c r="B11" s="113" t="s">
        <v>307</v>
      </c>
      <c r="C11" s="37" t="s">
        <v>6</v>
      </c>
      <c r="D11" s="38" t="s">
        <v>7</v>
      </c>
      <c r="E11" s="156" t="s">
        <v>555</v>
      </c>
      <c r="F11" s="94" t="s">
        <v>556</v>
      </c>
      <c r="G11" s="167" t="s">
        <v>557</v>
      </c>
      <c r="H11" s="113" t="s">
        <v>308</v>
      </c>
      <c r="I11" s="113" t="s">
        <v>307</v>
      </c>
      <c r="J11" s="37" t="s">
        <v>6</v>
      </c>
      <c r="K11" s="38" t="s">
        <v>7</v>
      </c>
      <c r="L11" s="156" t="s">
        <v>555</v>
      </c>
      <c r="M11" s="94" t="s">
        <v>556</v>
      </c>
      <c r="N11" s="167" t="s">
        <v>557</v>
      </c>
    </row>
    <row r="12" spans="1:32">
      <c r="A12" s="113" t="s">
        <v>255</v>
      </c>
      <c r="B12" s="33">
        <v>9.6699999999999994E-2</v>
      </c>
      <c r="C12" s="17">
        <v>133</v>
      </c>
      <c r="D12" s="18">
        <v>15</v>
      </c>
      <c r="E12" s="18">
        <v>23.235614869999999</v>
      </c>
      <c r="F12" s="19">
        <v>39.432105679999999</v>
      </c>
      <c r="G12" s="60">
        <f>F12-E12</f>
        <v>16.19649081</v>
      </c>
      <c r="H12" s="113" t="s">
        <v>258</v>
      </c>
      <c r="I12" s="46">
        <v>0.1032</v>
      </c>
      <c r="J12" s="17">
        <v>100</v>
      </c>
      <c r="K12" s="18">
        <v>20</v>
      </c>
      <c r="L12" s="18">
        <v>23.23561102</v>
      </c>
      <c r="M12" s="19">
        <v>36.451025870000002</v>
      </c>
      <c r="N12" s="60">
        <f>M12-L12</f>
        <v>13.215414850000002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32">
      <c r="A13" s="113" t="s">
        <v>256</v>
      </c>
      <c r="B13" s="46">
        <v>0.1032</v>
      </c>
      <c r="C13" s="20">
        <v>133</v>
      </c>
      <c r="D13" s="21">
        <v>15</v>
      </c>
      <c r="E13" s="21">
        <v>23.245610356</v>
      </c>
      <c r="F13" s="22">
        <v>38.78952116</v>
      </c>
      <c r="G13" s="61">
        <f>F13-E13</f>
        <v>15.543910803999999</v>
      </c>
      <c r="H13" s="113" t="s">
        <v>311</v>
      </c>
      <c r="I13" s="46">
        <v>0.1023</v>
      </c>
      <c r="J13" s="20">
        <v>133</v>
      </c>
      <c r="K13" s="21">
        <v>15</v>
      </c>
      <c r="L13" s="21">
        <v>23.240126570000001</v>
      </c>
      <c r="M13" s="22">
        <v>36.775140219999997</v>
      </c>
      <c r="N13" s="61">
        <f>M13-L13</f>
        <v>13.535013649999996</v>
      </c>
      <c r="T13" s="33"/>
      <c r="U13" s="33"/>
      <c r="V13" s="33"/>
      <c r="W13" s="33"/>
      <c r="X13" s="33"/>
    </row>
    <row r="14" spans="1:32">
      <c r="A14" s="113" t="s">
        <v>257</v>
      </c>
      <c r="B14" s="33">
        <v>0.1002</v>
      </c>
      <c r="C14" s="20">
        <v>133</v>
      </c>
      <c r="D14" s="21">
        <v>15</v>
      </c>
      <c r="E14" s="21">
        <v>23.243279650000002</v>
      </c>
      <c r="F14" s="22">
        <v>39.432578650000004</v>
      </c>
      <c r="G14" s="61">
        <f>F14-E14</f>
        <v>16.189299000000002</v>
      </c>
      <c r="H14" s="113" t="s">
        <v>312</v>
      </c>
      <c r="I14" s="46">
        <v>0.10489999999999999</v>
      </c>
      <c r="J14" s="20">
        <v>100</v>
      </c>
      <c r="K14" s="21">
        <v>20</v>
      </c>
      <c r="L14" s="21">
        <v>23.22984125</v>
      </c>
      <c r="M14" s="22">
        <v>37.402561005000003</v>
      </c>
      <c r="N14" s="61">
        <f>M14-L14</f>
        <v>14.172719755000003</v>
      </c>
      <c r="T14" s="33"/>
      <c r="U14" s="33"/>
      <c r="V14" s="33"/>
      <c r="W14" s="33"/>
      <c r="X14" s="33"/>
    </row>
    <row r="15" spans="1:32">
      <c r="A15" s="113" t="s">
        <v>274</v>
      </c>
      <c r="B15" s="46">
        <v>0.1033</v>
      </c>
      <c r="C15" s="23">
        <v>133</v>
      </c>
      <c r="D15" s="24">
        <v>15</v>
      </c>
      <c r="E15" s="24">
        <v>23.243745310000001</v>
      </c>
      <c r="F15" s="25">
        <v>40.853443349999999</v>
      </c>
      <c r="G15" s="62">
        <f>F15-E15</f>
        <v>17.609698039999998</v>
      </c>
      <c r="H15" s="113" t="s">
        <v>275</v>
      </c>
      <c r="I15" s="46">
        <v>0.1028</v>
      </c>
      <c r="J15" s="23">
        <v>133</v>
      </c>
      <c r="K15" s="24">
        <v>15</v>
      </c>
      <c r="L15" s="24">
        <v>23.235560169999999</v>
      </c>
      <c r="M15" s="25">
        <v>37.796814900000001</v>
      </c>
      <c r="N15" s="62">
        <f>M15-L15</f>
        <v>14.561254730000002</v>
      </c>
      <c r="T15" s="33"/>
      <c r="U15" s="33"/>
      <c r="V15" s="33"/>
      <c r="W15" s="33"/>
      <c r="X15" s="33"/>
    </row>
    <row r="16" spans="1:32">
      <c r="B16" s="33"/>
      <c r="C16" s="33"/>
      <c r="D16" s="33"/>
      <c r="F16" s="33" t="s">
        <v>8</v>
      </c>
      <c r="G16" s="48">
        <f>AVERAGE(G12:G15)</f>
        <v>16.384849663499999</v>
      </c>
      <c r="H16" s="113"/>
      <c r="I16" s="33"/>
      <c r="J16" s="33"/>
      <c r="K16" s="33"/>
      <c r="L16" s="33"/>
      <c r="M16" s="33" t="s">
        <v>8</v>
      </c>
      <c r="N16" s="48">
        <f>AVERAGE(N12:N15)</f>
        <v>13.871100746250001</v>
      </c>
      <c r="T16" s="33"/>
      <c r="U16" s="33"/>
      <c r="V16" s="33"/>
      <c r="W16" s="33"/>
      <c r="X16" s="33"/>
    </row>
    <row r="17" spans="1:24">
      <c r="B17" s="33"/>
      <c r="C17" s="33"/>
      <c r="D17" s="33"/>
      <c r="F17" s="33" t="s">
        <v>11</v>
      </c>
      <c r="G17" s="48">
        <f>_xlfn.STDEV.S(G12:G15)</f>
        <v>0.87199977647530891</v>
      </c>
      <c r="I17" s="33"/>
      <c r="J17" s="33"/>
      <c r="K17" s="33"/>
      <c r="M17" s="33" t="s">
        <v>11</v>
      </c>
      <c r="N17" s="48">
        <f>_xlfn.STDEV.S(N12:N15)</f>
        <v>0.60832148258747043</v>
      </c>
      <c r="T17" s="33"/>
      <c r="U17" s="33"/>
      <c r="V17" s="33"/>
      <c r="W17" s="33"/>
      <c r="X17" s="33"/>
    </row>
    <row r="18" spans="1:24" s="113" customFormat="1">
      <c r="A18" s="125" t="s">
        <v>315</v>
      </c>
      <c r="B18" s="49"/>
      <c r="C18" s="49"/>
      <c r="D18" s="49"/>
      <c r="E18" s="49"/>
      <c r="F18" s="49"/>
      <c r="G18" s="46"/>
      <c r="N18" s="46"/>
    </row>
    <row r="19" spans="1:24" s="113" customFormat="1">
      <c r="A19" s="39" t="s">
        <v>316</v>
      </c>
      <c r="G19" s="46"/>
      <c r="N19" s="46"/>
    </row>
    <row r="20" spans="1:24" s="113" customFormat="1">
      <c r="A20" s="52" t="s">
        <v>320</v>
      </c>
      <c r="G20" s="46"/>
      <c r="H20" s="52" t="s">
        <v>10</v>
      </c>
      <c r="O20" s="52" t="s">
        <v>27</v>
      </c>
    </row>
    <row r="21" spans="1:24" s="113" customFormat="1">
      <c r="A21" s="113" t="s">
        <v>308</v>
      </c>
      <c r="B21" s="113" t="s">
        <v>307</v>
      </c>
      <c r="C21" s="37" t="s">
        <v>6</v>
      </c>
      <c r="D21" s="38" t="s">
        <v>7</v>
      </c>
      <c r="E21" s="156" t="s">
        <v>555</v>
      </c>
      <c r="F21" s="94" t="s">
        <v>556</v>
      </c>
      <c r="G21" s="167" t="s">
        <v>557</v>
      </c>
      <c r="H21" s="113" t="s">
        <v>308</v>
      </c>
      <c r="I21" s="113" t="s">
        <v>307</v>
      </c>
      <c r="J21" s="37" t="s">
        <v>6</v>
      </c>
      <c r="K21" s="38" t="s">
        <v>7</v>
      </c>
      <c r="L21" s="156" t="s">
        <v>555</v>
      </c>
      <c r="M21" s="94" t="s">
        <v>556</v>
      </c>
      <c r="N21" s="167" t="s">
        <v>557</v>
      </c>
      <c r="O21" s="113" t="s">
        <v>308</v>
      </c>
      <c r="P21" s="113" t="s">
        <v>307</v>
      </c>
      <c r="Q21" s="37" t="s">
        <v>6</v>
      </c>
      <c r="R21" s="38" t="s">
        <v>7</v>
      </c>
      <c r="S21" s="156" t="s">
        <v>555</v>
      </c>
      <c r="T21" s="94" t="s">
        <v>556</v>
      </c>
      <c r="U21" s="167" t="s">
        <v>557</v>
      </c>
    </row>
    <row r="22" spans="1:24" s="113" customFormat="1">
      <c r="A22" s="50" t="s">
        <v>317</v>
      </c>
      <c r="B22" s="33">
        <v>0.13420000000000001</v>
      </c>
      <c r="C22" s="17">
        <v>133</v>
      </c>
      <c r="D22" s="18">
        <v>15</v>
      </c>
      <c r="E22" s="18">
        <v>23.236294730000001</v>
      </c>
      <c r="F22" s="18">
        <v>41.204655330000001</v>
      </c>
      <c r="G22" s="19">
        <f>F22-E22</f>
        <v>17.9683606</v>
      </c>
      <c r="H22" s="113" t="s">
        <v>276</v>
      </c>
      <c r="I22" s="33">
        <v>0.13320000000000001</v>
      </c>
      <c r="J22" s="17">
        <v>133</v>
      </c>
      <c r="K22" s="18">
        <v>15</v>
      </c>
      <c r="L22" s="18">
        <v>23.289135559999998</v>
      </c>
      <c r="M22" s="18">
        <v>23.46102467</v>
      </c>
      <c r="N22" s="19">
        <f>M22-L22</f>
        <v>0.17188911000000218</v>
      </c>
      <c r="O22" s="113" t="s">
        <v>296</v>
      </c>
      <c r="P22" s="33">
        <v>0.1348</v>
      </c>
      <c r="Q22" s="17">
        <v>133</v>
      </c>
      <c r="R22" s="18">
        <v>15</v>
      </c>
      <c r="S22" s="18">
        <v>23.23558916</v>
      </c>
      <c r="T22" s="18">
        <v>38.402466169999997</v>
      </c>
      <c r="U22" s="19">
        <f>T22-S22</f>
        <v>15.166877009999997</v>
      </c>
    </row>
    <row r="23" spans="1:24" s="113" customFormat="1">
      <c r="A23" s="124" t="s">
        <v>318</v>
      </c>
      <c r="B23" s="33">
        <v>0.13819999999999999</v>
      </c>
      <c r="C23" s="20">
        <v>133</v>
      </c>
      <c r="D23" s="21">
        <v>15</v>
      </c>
      <c r="E23" s="21">
        <v>23.239181830834255</v>
      </c>
      <c r="F23" s="21">
        <v>38.803640085675703</v>
      </c>
      <c r="G23" s="22">
        <f>F23-E23</f>
        <v>15.564458254841448</v>
      </c>
      <c r="H23" s="113" t="s">
        <v>277</v>
      </c>
      <c r="I23" s="46">
        <v>0.1389</v>
      </c>
      <c r="J23" s="20">
        <v>133</v>
      </c>
      <c r="K23" s="21">
        <v>15</v>
      </c>
      <c r="L23" s="21">
        <v>23.225164970000002</v>
      </c>
      <c r="M23" s="21">
        <v>23.360134970000001</v>
      </c>
      <c r="N23" s="22">
        <f>M23-L23</f>
        <v>0.13496999999999915</v>
      </c>
      <c r="O23" s="113" t="s">
        <v>297</v>
      </c>
      <c r="P23" s="46">
        <v>0.13619999999999999</v>
      </c>
      <c r="Q23" s="20">
        <v>133</v>
      </c>
      <c r="R23" s="21">
        <v>15</v>
      </c>
      <c r="S23" s="21">
        <v>23.26497251</v>
      </c>
      <c r="T23" s="21">
        <v>37.349736010000001</v>
      </c>
      <c r="U23" s="22">
        <f>T23-S23</f>
        <v>14.084763500000001</v>
      </c>
    </row>
    <row r="24" spans="1:24" s="113" customFormat="1">
      <c r="A24" s="124" t="s">
        <v>319</v>
      </c>
      <c r="B24" s="33">
        <v>0.13139999999999999</v>
      </c>
      <c r="C24" s="20">
        <v>133</v>
      </c>
      <c r="D24" s="21">
        <v>15</v>
      </c>
      <c r="E24" s="21">
        <v>23.236015330000001</v>
      </c>
      <c r="F24" s="21">
        <v>39.622535679999999</v>
      </c>
      <c r="G24" s="22">
        <f>F24-E24</f>
        <v>16.386520349999998</v>
      </c>
      <c r="H24" s="113" t="s">
        <v>278</v>
      </c>
      <c r="I24" s="33">
        <v>0.1326</v>
      </c>
      <c r="J24" s="20">
        <v>133</v>
      </c>
      <c r="K24" s="21">
        <v>15</v>
      </c>
      <c r="L24" s="21">
        <v>23.23561449</v>
      </c>
      <c r="M24" s="21">
        <v>23.32981006</v>
      </c>
      <c r="N24" s="22">
        <f>M24-L24</f>
        <v>9.4195570000000117E-2</v>
      </c>
      <c r="O24" s="113" t="s">
        <v>298</v>
      </c>
      <c r="P24" s="33">
        <v>0.13150000000000001</v>
      </c>
      <c r="Q24" s="20">
        <v>133</v>
      </c>
      <c r="R24" s="21">
        <v>15</v>
      </c>
      <c r="S24" s="21">
        <v>23.244935609999999</v>
      </c>
      <c r="T24" s="21">
        <v>37.381029060000003</v>
      </c>
      <c r="U24" s="22">
        <f>T24-S24</f>
        <v>14.136093450000004</v>
      </c>
    </row>
    <row r="25" spans="1:24">
      <c r="A25" s="113" t="s">
        <v>275</v>
      </c>
      <c r="B25" s="46">
        <v>0.1338</v>
      </c>
      <c r="C25" s="23">
        <v>133</v>
      </c>
      <c r="D25" s="24">
        <v>15</v>
      </c>
      <c r="E25" s="24">
        <v>23.42345169</v>
      </c>
      <c r="F25" s="24">
        <v>40.665220959999999</v>
      </c>
      <c r="G25" s="25">
        <f>F25-E25</f>
        <v>17.241769269999999</v>
      </c>
      <c r="H25" s="113" t="s">
        <v>279</v>
      </c>
      <c r="I25" s="46">
        <v>0.13220000000000001</v>
      </c>
      <c r="J25" s="23">
        <v>133</v>
      </c>
      <c r="K25" s="24">
        <v>15</v>
      </c>
      <c r="L25" s="24">
        <v>23.246179560000002</v>
      </c>
      <c r="M25" s="24">
        <v>23.394892039999998</v>
      </c>
      <c r="N25" s="25">
        <f>M25-L25</f>
        <v>0.14871247999999682</v>
      </c>
      <c r="O25" s="33" t="s">
        <v>280</v>
      </c>
      <c r="P25" s="46"/>
      <c r="Q25" s="23"/>
      <c r="R25" s="24"/>
      <c r="S25" s="24"/>
      <c r="T25" s="24"/>
      <c r="U25" s="25"/>
    </row>
    <row r="26" spans="1:24">
      <c r="A26" s="33"/>
      <c r="B26" s="33"/>
      <c r="C26" s="33"/>
      <c r="D26" s="33"/>
      <c r="E26" s="33"/>
      <c r="F26" s="33" t="s">
        <v>8</v>
      </c>
      <c r="G26" s="48">
        <f>AVERAGE(G22:G25)</f>
        <v>16.790277118710364</v>
      </c>
      <c r="I26" s="33"/>
      <c r="J26" s="33"/>
      <c r="K26" s="33"/>
      <c r="L26" s="33"/>
      <c r="M26" s="33" t="s">
        <v>8</v>
      </c>
      <c r="N26" s="48">
        <f>AVERAGE(N22:N25)</f>
        <v>0.13744178999999956</v>
      </c>
      <c r="O26" s="33"/>
      <c r="P26" s="33"/>
      <c r="Q26" s="33"/>
      <c r="R26" s="33"/>
      <c r="S26" s="33"/>
      <c r="T26" s="33" t="s">
        <v>8</v>
      </c>
      <c r="U26" s="48">
        <f>AVERAGE(U22:U24)</f>
        <v>14.462577986666668</v>
      </c>
    </row>
    <row r="27" spans="1:24">
      <c r="A27" s="33"/>
      <c r="B27" s="33"/>
      <c r="C27" s="33"/>
      <c r="D27" s="33"/>
      <c r="E27" s="33"/>
      <c r="F27" s="33" t="s">
        <v>11</v>
      </c>
      <c r="G27" s="48">
        <f>_xlfn.STDEV.S(G22:G25)</f>
        <v>1.0420136382440761</v>
      </c>
      <c r="H27" s="33"/>
      <c r="I27" s="33"/>
      <c r="J27" s="33"/>
      <c r="K27" s="33"/>
      <c r="L27" s="33"/>
      <c r="M27" s="33" t="s">
        <v>11</v>
      </c>
      <c r="N27" s="48">
        <f>_xlfn.STDEV.S(N22:N25)</f>
        <v>3.260874932872608E-2</v>
      </c>
      <c r="O27" s="33"/>
      <c r="P27" s="33"/>
      <c r="Q27" s="33"/>
      <c r="R27" s="33"/>
      <c r="S27" s="33"/>
      <c r="T27" s="33" t="s">
        <v>11</v>
      </c>
      <c r="U27" s="48">
        <f>_xlfn.STDEV.S(U22:U24)</f>
        <v>0.610480570241971</v>
      </c>
    </row>
    <row r="28" spans="1:24" s="113" customFormat="1">
      <c r="G28" s="46"/>
      <c r="N28" s="46"/>
      <c r="U28" s="46"/>
    </row>
    <row r="29" spans="1:24" s="113" customFormat="1">
      <c r="A29" s="125" t="s">
        <v>321</v>
      </c>
      <c r="B29" s="49"/>
      <c r="C29" s="49"/>
      <c r="D29" s="49"/>
      <c r="E29" s="49"/>
      <c r="F29" s="49"/>
      <c r="G29" s="39" t="s">
        <v>316</v>
      </c>
      <c r="N29" s="46"/>
      <c r="U29" s="46"/>
    </row>
    <row r="30" spans="1:24" s="113" customFormat="1">
      <c r="G30" s="46"/>
      <c r="H30" s="52" t="s">
        <v>323</v>
      </c>
      <c r="N30" s="46"/>
      <c r="U30" s="46"/>
    </row>
    <row r="31" spans="1:24" s="113" customFormat="1">
      <c r="A31" s="52" t="s">
        <v>322</v>
      </c>
      <c r="G31" s="46"/>
      <c r="I31"/>
      <c r="J31" s="37" t="s">
        <v>6</v>
      </c>
      <c r="K31" s="38" t="s">
        <v>7</v>
      </c>
      <c r="L31" s="156" t="s">
        <v>555</v>
      </c>
      <c r="M31" s="94" t="s">
        <v>556</v>
      </c>
      <c r="N31" s="167" t="s">
        <v>557</v>
      </c>
      <c r="O31" s="52" t="s">
        <v>325</v>
      </c>
    </row>
    <row r="32" spans="1:24">
      <c r="A32" s="113" t="s">
        <v>308</v>
      </c>
      <c r="B32" s="113" t="s">
        <v>307</v>
      </c>
      <c r="C32" s="37" t="s">
        <v>6</v>
      </c>
      <c r="D32" s="38" t="s">
        <v>7</v>
      </c>
      <c r="E32" s="156" t="s">
        <v>555</v>
      </c>
      <c r="F32" s="94" t="s">
        <v>556</v>
      </c>
      <c r="G32" s="167" t="s">
        <v>557</v>
      </c>
      <c r="H32" s="113" t="s">
        <v>308</v>
      </c>
      <c r="I32" s="113" t="s">
        <v>307</v>
      </c>
      <c r="J32" s="17">
        <v>100</v>
      </c>
      <c r="K32" s="18">
        <v>20</v>
      </c>
      <c r="L32" s="18">
        <v>23.7780451</v>
      </c>
      <c r="M32" s="18">
        <v>27.669801870000001</v>
      </c>
      <c r="N32" s="19">
        <f>M32-L32</f>
        <v>3.8917567700000006</v>
      </c>
      <c r="O32" s="113" t="s">
        <v>308</v>
      </c>
      <c r="P32" s="113" t="s">
        <v>307</v>
      </c>
      <c r="Q32" s="37" t="s">
        <v>6</v>
      </c>
      <c r="R32" s="38" t="s">
        <v>7</v>
      </c>
      <c r="S32" s="156" t="s">
        <v>555</v>
      </c>
      <c r="T32" s="94" t="s">
        <v>556</v>
      </c>
      <c r="U32" s="167" t="s">
        <v>557</v>
      </c>
      <c r="V32" s="33"/>
      <c r="W32" s="33"/>
      <c r="X32" s="33"/>
    </row>
    <row r="33" spans="1:49">
      <c r="A33" s="113" t="s">
        <v>299</v>
      </c>
      <c r="B33" s="40">
        <v>0.1026</v>
      </c>
      <c r="C33" s="17">
        <v>133</v>
      </c>
      <c r="D33" s="18">
        <v>15</v>
      </c>
      <c r="E33" s="18">
        <v>22.91713047</v>
      </c>
      <c r="F33" s="18">
        <v>28.470723979999999</v>
      </c>
      <c r="G33" s="19">
        <f>F33-E33</f>
        <v>5.5535935099999989</v>
      </c>
      <c r="H33" s="113" t="s">
        <v>330</v>
      </c>
      <c r="I33" s="97">
        <v>0.1023</v>
      </c>
      <c r="J33" s="20">
        <v>133</v>
      </c>
      <c r="K33" s="21">
        <v>15</v>
      </c>
      <c r="L33" s="21">
        <v>23.774412949999999</v>
      </c>
      <c r="M33" s="21">
        <v>28.015601960000001</v>
      </c>
      <c r="N33" s="22">
        <f>M33-L33</f>
        <v>4.2411890100000029</v>
      </c>
      <c r="O33" s="113" t="s">
        <v>296</v>
      </c>
      <c r="P33" s="33">
        <v>0.13819999999999999</v>
      </c>
      <c r="Q33" s="17">
        <v>133</v>
      </c>
      <c r="R33" s="18">
        <v>15</v>
      </c>
      <c r="S33" s="18">
        <v>23.257846270000002</v>
      </c>
      <c r="T33" s="18">
        <v>38.240958489999997</v>
      </c>
      <c r="U33" s="19">
        <f>T33-S33</f>
        <v>14.983112219999995</v>
      </c>
      <c r="V33" s="33"/>
      <c r="W33" s="33"/>
      <c r="X33" s="33"/>
    </row>
    <row r="34" spans="1:49">
      <c r="A34" s="113" t="s">
        <v>300</v>
      </c>
      <c r="B34" s="40">
        <v>8.7499999999999994E-2</v>
      </c>
      <c r="C34" s="20">
        <v>133</v>
      </c>
      <c r="D34" s="21">
        <v>15</v>
      </c>
      <c r="E34" s="21">
        <v>23.243279650000002</v>
      </c>
      <c r="F34" s="21">
        <v>27.978015419999998</v>
      </c>
      <c r="G34" s="22">
        <f>F34-E34</f>
        <v>4.7347357699999968</v>
      </c>
      <c r="H34" s="113"/>
      <c r="I34" s="97">
        <v>9.7500000000000003E-2</v>
      </c>
      <c r="J34" s="20">
        <v>100</v>
      </c>
      <c r="K34" s="21">
        <v>20</v>
      </c>
      <c r="L34" s="21">
        <v>23.614504849999999</v>
      </c>
      <c r="M34" s="21">
        <v>28.31403663</v>
      </c>
      <c r="N34" s="22">
        <f>M34-L34</f>
        <v>4.6995317800000009</v>
      </c>
      <c r="O34" s="113" t="s">
        <v>297</v>
      </c>
      <c r="P34" s="46">
        <v>0.13450000000000001</v>
      </c>
      <c r="Q34" s="20">
        <v>133</v>
      </c>
      <c r="R34" s="21">
        <v>15</v>
      </c>
      <c r="S34" s="21">
        <v>23.254689030000002</v>
      </c>
      <c r="T34" s="21">
        <v>38.692168350000003</v>
      </c>
      <c r="U34" s="22">
        <f>T34-S34</f>
        <v>15.437479320000001</v>
      </c>
      <c r="V34" s="33"/>
      <c r="W34" s="33"/>
      <c r="X34" s="33"/>
    </row>
    <row r="35" spans="1:49">
      <c r="A35" s="113" t="s">
        <v>301</v>
      </c>
      <c r="B35" s="40">
        <v>0.10440000000000001</v>
      </c>
      <c r="C35" s="20">
        <v>133</v>
      </c>
      <c r="D35" s="21">
        <v>15</v>
      </c>
      <c r="E35" s="21">
        <v>23.602583920000001</v>
      </c>
      <c r="F35" s="21">
        <v>27.12082607</v>
      </c>
      <c r="G35" s="22">
        <f>F35-E35</f>
        <v>3.518242149999999</v>
      </c>
      <c r="H35" s="33"/>
      <c r="I35" s="97">
        <v>9.1700000000000004E-2</v>
      </c>
      <c r="J35" s="23">
        <v>133</v>
      </c>
      <c r="K35" s="24">
        <v>15</v>
      </c>
      <c r="L35" s="24">
        <v>23.268891020000002</v>
      </c>
      <c r="M35" s="24">
        <v>26.920372690000001</v>
      </c>
      <c r="N35" s="25">
        <f>M35-L35</f>
        <v>3.651481669999999</v>
      </c>
      <c r="O35" s="113" t="s">
        <v>298</v>
      </c>
      <c r="P35" s="33">
        <v>0.13150000000000001</v>
      </c>
      <c r="Q35" s="20">
        <v>133</v>
      </c>
      <c r="R35" s="21">
        <v>15</v>
      </c>
      <c r="S35" s="21">
        <v>23.27035571</v>
      </c>
      <c r="T35" s="21">
        <v>37.013698480000002</v>
      </c>
      <c r="U35" s="22">
        <f>T35-S35</f>
        <v>13.743342770000002</v>
      </c>
    </row>
    <row r="36" spans="1:49">
      <c r="A36" s="113" t="s">
        <v>302</v>
      </c>
      <c r="B36" s="40">
        <v>0.1007</v>
      </c>
      <c r="C36" s="23">
        <v>133</v>
      </c>
      <c r="D36" s="24">
        <v>15</v>
      </c>
      <c r="E36" s="24">
        <v>23.320951959999999</v>
      </c>
      <c r="F36" s="24">
        <v>28.134330250000001</v>
      </c>
      <c r="G36" s="25">
        <f>F36-E36</f>
        <v>4.8133782900000028</v>
      </c>
      <c r="M36" t="s">
        <v>8</v>
      </c>
      <c r="N36" t="s">
        <v>11</v>
      </c>
      <c r="P36" s="46"/>
      <c r="Q36" s="23"/>
      <c r="R36" s="24"/>
      <c r="S36" s="24"/>
      <c r="T36" s="24"/>
      <c r="U36" s="25"/>
    </row>
    <row r="37" spans="1:49">
      <c r="A37" s="63" t="s">
        <v>107</v>
      </c>
      <c r="F37" s="33" t="s">
        <v>8</v>
      </c>
      <c r="G37" s="33" t="s">
        <v>11</v>
      </c>
      <c r="H37" s="52" t="s">
        <v>324</v>
      </c>
      <c r="I37" s="113"/>
      <c r="J37" s="113"/>
      <c r="K37" s="113"/>
      <c r="L37" s="113"/>
      <c r="M37" s="33">
        <f>AVERAGE(N32:N35)</f>
        <v>4.1209898075000009</v>
      </c>
      <c r="N37" s="33">
        <f>_xlfn.STDEV.P(N32:N35)</f>
        <v>0.39438063431348419</v>
      </c>
      <c r="P37" s="33"/>
      <c r="Q37" s="33"/>
      <c r="R37" s="33"/>
      <c r="S37" s="33"/>
      <c r="T37" s="33" t="s">
        <v>8</v>
      </c>
      <c r="U37" s="48">
        <f>AVERAGE(U33:U35)</f>
        <v>14.721311436666667</v>
      </c>
    </row>
    <row r="38" spans="1:49" s="113" customFormat="1">
      <c r="A38" s="52" t="s">
        <v>108</v>
      </c>
      <c r="F38" s="33">
        <f>AVERAGE(G33:G36)</f>
        <v>4.6549874299999994</v>
      </c>
      <c r="G38" s="33">
        <f>_xlfn.STDEV.P(G33:G36)</f>
        <v>0.7299195470871348</v>
      </c>
      <c r="H38" s="52"/>
      <c r="T38" s="33" t="s">
        <v>11</v>
      </c>
      <c r="U38" s="48">
        <f>_xlfn.STDEV.S(U33:U35)</f>
        <v>0.87688619565308124</v>
      </c>
    </row>
    <row r="39" spans="1:49">
      <c r="A39" s="113" t="s">
        <v>308</v>
      </c>
      <c r="B39" s="113" t="s">
        <v>307</v>
      </c>
      <c r="C39" s="37" t="s">
        <v>6</v>
      </c>
      <c r="D39" s="38" t="s">
        <v>7</v>
      </c>
      <c r="E39" s="156" t="s">
        <v>555</v>
      </c>
      <c r="F39" s="94" t="s">
        <v>556</v>
      </c>
      <c r="G39" s="167" t="s">
        <v>557</v>
      </c>
      <c r="H39" s="113" t="s">
        <v>308</v>
      </c>
      <c r="I39" s="113" t="s">
        <v>307</v>
      </c>
      <c r="J39" s="37" t="s">
        <v>6</v>
      </c>
      <c r="K39" s="38" t="s">
        <v>7</v>
      </c>
      <c r="L39" s="156" t="s">
        <v>555</v>
      </c>
      <c r="M39" s="94" t="s">
        <v>556</v>
      </c>
      <c r="N39" s="167" t="s">
        <v>557</v>
      </c>
      <c r="P39" s="33"/>
      <c r="Q39" s="33"/>
      <c r="R39" s="33"/>
      <c r="S39" s="33"/>
    </row>
    <row r="40" spans="1:49">
      <c r="A40" s="50" t="s">
        <v>326</v>
      </c>
      <c r="B40" s="126">
        <v>0.1036</v>
      </c>
      <c r="C40" s="17">
        <v>100</v>
      </c>
      <c r="D40" s="18">
        <v>20</v>
      </c>
      <c r="E40" s="18">
        <v>23.763330209999999</v>
      </c>
      <c r="F40" s="18">
        <v>28.34193741</v>
      </c>
      <c r="G40" s="19">
        <f>F40-E40</f>
        <v>4.5786072000000004</v>
      </c>
      <c r="H40" s="113" t="s">
        <v>331</v>
      </c>
      <c r="I40" s="33">
        <v>0.13250000000000001</v>
      </c>
      <c r="J40" s="17">
        <v>133</v>
      </c>
      <c r="K40" s="18">
        <v>15</v>
      </c>
      <c r="L40" s="18">
        <v>23.267521160000001</v>
      </c>
      <c r="M40" s="18">
        <v>39.364908839999998</v>
      </c>
      <c r="N40" s="19">
        <f>M40-L40</f>
        <v>16.097387679999997</v>
      </c>
    </row>
    <row r="41" spans="1:49">
      <c r="A41" s="124" t="s">
        <v>327</v>
      </c>
      <c r="B41" s="126">
        <v>0.10100000000000001</v>
      </c>
      <c r="C41" s="20">
        <v>133</v>
      </c>
      <c r="D41" s="21">
        <v>15</v>
      </c>
      <c r="E41" s="21">
        <v>23.599789950000002</v>
      </c>
      <c r="F41" s="21">
        <v>28.858821469999999</v>
      </c>
      <c r="G41" s="22">
        <f>F41-E41</f>
        <v>5.2590315199999971</v>
      </c>
      <c r="H41" s="113" t="s">
        <v>332</v>
      </c>
      <c r="I41" s="46">
        <v>0.1333</v>
      </c>
      <c r="J41" s="20">
        <v>133</v>
      </c>
      <c r="K41" s="21">
        <v>15</v>
      </c>
      <c r="L41" s="21">
        <v>23.234897749999998</v>
      </c>
      <c r="M41" s="21">
        <v>40.95278373</v>
      </c>
      <c r="N41" s="22">
        <f>M41-L41</f>
        <v>17.717885980000002</v>
      </c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</row>
    <row r="42" spans="1:49">
      <c r="A42" s="113" t="s">
        <v>328</v>
      </c>
      <c r="B42" s="126">
        <v>9.8299999999999998E-2</v>
      </c>
      <c r="C42" s="20">
        <v>100</v>
      </c>
      <c r="D42" s="21">
        <v>20</v>
      </c>
      <c r="E42" s="21">
        <v>23.607519929999999</v>
      </c>
      <c r="F42" s="21">
        <v>28.141928199999999</v>
      </c>
      <c r="G42" s="22">
        <f>F42-E42</f>
        <v>4.5344082700000001</v>
      </c>
      <c r="H42" s="113" t="s">
        <v>333</v>
      </c>
      <c r="I42" s="33">
        <v>0.13270000000000001</v>
      </c>
      <c r="J42" s="20">
        <v>133</v>
      </c>
      <c r="K42" s="21">
        <v>15</v>
      </c>
      <c r="L42" s="21">
        <v>23.237520159999999</v>
      </c>
      <c r="M42" s="21">
        <v>40.5792103</v>
      </c>
      <c r="N42" s="22">
        <f>M42-L42</f>
        <v>17.341690140000001</v>
      </c>
    </row>
    <row r="43" spans="1:49">
      <c r="A43" s="113" t="s">
        <v>329</v>
      </c>
      <c r="B43" s="126">
        <v>0.1007</v>
      </c>
      <c r="C43" s="23">
        <v>133</v>
      </c>
      <c r="D43" s="24">
        <v>15</v>
      </c>
      <c r="E43" s="24">
        <v>23.593456960000001</v>
      </c>
      <c r="F43" s="24">
        <v>28.66328261</v>
      </c>
      <c r="G43" s="25">
        <f>F43-E43</f>
        <v>5.0698256499999985</v>
      </c>
      <c r="H43" s="113" t="s">
        <v>334</v>
      </c>
      <c r="I43" s="46">
        <v>0.13009999999999999</v>
      </c>
      <c r="J43" s="23">
        <v>133</v>
      </c>
      <c r="K43" s="24">
        <v>15</v>
      </c>
      <c r="L43" s="24">
        <v>23.235941679</v>
      </c>
      <c r="M43" s="24">
        <v>40.610226548999997</v>
      </c>
      <c r="N43" s="25">
        <f>M43-L43</f>
        <v>17.374284869999997</v>
      </c>
    </row>
    <row r="44" spans="1:49">
      <c r="F44" s="33" t="s">
        <v>8</v>
      </c>
      <c r="G44" s="33" t="s">
        <v>11</v>
      </c>
      <c r="I44" s="33"/>
      <c r="J44" s="33"/>
      <c r="K44" s="33"/>
      <c r="L44" s="33"/>
      <c r="M44" s="33" t="s">
        <v>8</v>
      </c>
      <c r="N44" s="48">
        <f>AVERAGE(N40:N43)</f>
        <v>17.132812167499999</v>
      </c>
    </row>
    <row r="45" spans="1:49">
      <c r="A45" s="113"/>
      <c r="F45" s="33">
        <f>AVERAGE(G40:G43)</f>
        <v>4.860468159999999</v>
      </c>
      <c r="G45" s="33">
        <f>_xlfn.STDEV.P(G40:G43)</f>
        <v>0.31162636409349265</v>
      </c>
      <c r="H45" s="113"/>
      <c r="I45" s="33"/>
      <c r="J45" s="33"/>
      <c r="K45" s="33"/>
      <c r="L45" s="33"/>
      <c r="M45" s="33" t="s">
        <v>11</v>
      </c>
      <c r="N45" s="48">
        <f>_xlfn.STDEV.S(N40:N43)</f>
        <v>0.71095107868176466</v>
      </c>
    </row>
    <row r="46" spans="1:49">
      <c r="A46" s="110" t="s">
        <v>376</v>
      </c>
      <c r="B46" s="49"/>
      <c r="C46" s="49"/>
      <c r="D46" s="49"/>
      <c r="E46" s="49"/>
      <c r="F46" s="49"/>
      <c r="G46" s="49"/>
      <c r="H46" s="39" t="s">
        <v>316</v>
      </c>
      <c r="I46" s="49"/>
    </row>
    <row r="47" spans="1:49">
      <c r="A47" s="52" t="s">
        <v>372</v>
      </c>
      <c r="H47" s="113"/>
      <c r="J47" s="52" t="s">
        <v>374</v>
      </c>
    </row>
    <row r="48" spans="1:49">
      <c r="A48" s="113" t="s">
        <v>308</v>
      </c>
      <c r="B48" s="113" t="s">
        <v>307</v>
      </c>
      <c r="C48" s="37" t="s">
        <v>6</v>
      </c>
      <c r="D48" s="38" t="s">
        <v>7</v>
      </c>
      <c r="E48" s="156" t="s">
        <v>555</v>
      </c>
      <c r="F48" s="94" t="s">
        <v>556</v>
      </c>
      <c r="G48" s="167" t="s">
        <v>557</v>
      </c>
      <c r="H48" s="33" t="s">
        <v>8</v>
      </c>
      <c r="I48" s="33" t="s">
        <v>11</v>
      </c>
      <c r="J48" s="113" t="s">
        <v>308</v>
      </c>
      <c r="K48" s="113" t="s">
        <v>307</v>
      </c>
      <c r="L48" s="37" t="s">
        <v>6</v>
      </c>
      <c r="M48" s="38" t="s">
        <v>7</v>
      </c>
      <c r="N48" s="156" t="s">
        <v>555</v>
      </c>
      <c r="O48" s="94" t="s">
        <v>556</v>
      </c>
      <c r="P48" s="167" t="s">
        <v>557</v>
      </c>
      <c r="Q48" s="33" t="s">
        <v>8</v>
      </c>
      <c r="R48" s="33" t="s">
        <v>11</v>
      </c>
    </row>
    <row r="49" spans="1:19">
      <c r="A49" s="113" t="s">
        <v>336</v>
      </c>
      <c r="B49" s="33">
        <v>0.10340000000000001</v>
      </c>
      <c r="C49" s="41">
        <v>133</v>
      </c>
      <c r="D49" s="42">
        <v>15</v>
      </c>
      <c r="E49" s="18">
        <v>23.240485679999999</v>
      </c>
      <c r="F49" s="18">
        <v>28.356240889999999</v>
      </c>
      <c r="G49" s="19">
        <f>F49-E49</f>
        <v>5.1157552099999997</v>
      </c>
      <c r="H49" s="33">
        <f>AVERAGE(G49:G51)</f>
        <v>5.0257034633333335</v>
      </c>
      <c r="I49" s="33">
        <f>_xlfn.STDEV.P(G49:G51)</f>
        <v>8.5180480577260145E-2</v>
      </c>
      <c r="J49" s="113" t="s">
        <v>388</v>
      </c>
      <c r="K49">
        <v>0.10249999999999999</v>
      </c>
      <c r="L49" s="41">
        <v>133</v>
      </c>
      <c r="M49" s="42">
        <v>15</v>
      </c>
      <c r="N49" s="18">
        <v>23.232569439999999</v>
      </c>
      <c r="O49" s="18">
        <v>27.241510139999999</v>
      </c>
      <c r="P49" s="19">
        <f>O49-N49</f>
        <v>4.0089407000000001</v>
      </c>
      <c r="Q49" s="33">
        <f>AVERAGE(P49:P51)</f>
        <v>4.3918524633333327</v>
      </c>
      <c r="R49" s="33">
        <f>_xlfn.STDEV.P(P49:P51)</f>
        <v>0.40102479419221859</v>
      </c>
    </row>
    <row r="50" spans="1:19">
      <c r="A50" s="113" t="s">
        <v>337</v>
      </c>
      <c r="B50" s="33">
        <v>0.1026</v>
      </c>
      <c r="C50" s="45">
        <v>133</v>
      </c>
      <c r="D50" s="46">
        <v>15</v>
      </c>
      <c r="E50" s="21">
        <v>23.58740336</v>
      </c>
      <c r="F50" s="21">
        <v>28.498787490000002</v>
      </c>
      <c r="G50" s="22">
        <f>F50-E50</f>
        <v>4.9113841300000018</v>
      </c>
      <c r="H50" s="33"/>
      <c r="J50" s="113" t="s">
        <v>389</v>
      </c>
      <c r="K50">
        <v>9.5600000000000004E-2</v>
      </c>
      <c r="L50" s="45">
        <v>133</v>
      </c>
      <c r="M50" s="46">
        <v>15</v>
      </c>
      <c r="N50" s="21">
        <v>23.24737747</v>
      </c>
      <c r="O50" s="21">
        <v>28.192991299999999</v>
      </c>
      <c r="P50" s="22">
        <f>O50-N50</f>
        <v>4.9456138299999992</v>
      </c>
    </row>
    <row r="51" spans="1:19">
      <c r="A51" t="s">
        <v>609</v>
      </c>
      <c r="B51" s="33">
        <v>9.5699999999999993E-2</v>
      </c>
      <c r="C51" s="43">
        <v>133</v>
      </c>
      <c r="D51" s="44">
        <v>15</v>
      </c>
      <c r="E51" s="24">
        <v>24.438725380000001</v>
      </c>
      <c r="F51" s="24">
        <v>29.488696430000001</v>
      </c>
      <c r="G51" s="25">
        <f>F51-E51</f>
        <v>5.0499710499999999</v>
      </c>
      <c r="H51" s="33"/>
      <c r="J51" s="113" t="s">
        <v>609</v>
      </c>
      <c r="K51">
        <v>9.6699999999999994E-2</v>
      </c>
      <c r="L51" s="43">
        <v>133</v>
      </c>
      <c r="M51" s="44">
        <v>15</v>
      </c>
      <c r="N51" s="24">
        <v>23.235363410000001</v>
      </c>
      <c r="O51" s="24">
        <v>27.45636627</v>
      </c>
      <c r="P51" s="25">
        <f>O51-N51</f>
        <v>4.2210028599999987</v>
      </c>
    </row>
    <row r="52" spans="1:19">
      <c r="A52" s="52" t="s">
        <v>373</v>
      </c>
      <c r="J52" s="52" t="s">
        <v>375</v>
      </c>
    </row>
    <row r="53" spans="1:19">
      <c r="A53" s="113" t="s">
        <v>308</v>
      </c>
      <c r="B53" s="113" t="s">
        <v>307</v>
      </c>
      <c r="C53" s="37" t="s">
        <v>6</v>
      </c>
      <c r="D53" s="38" t="s">
        <v>7</v>
      </c>
      <c r="E53" s="156" t="s">
        <v>555</v>
      </c>
      <c r="F53" s="94" t="s">
        <v>556</v>
      </c>
      <c r="G53" s="167" t="s">
        <v>557</v>
      </c>
      <c r="H53" s="33" t="s">
        <v>8</v>
      </c>
      <c r="I53" s="33" t="s">
        <v>11</v>
      </c>
      <c r="J53" s="113" t="s">
        <v>308</v>
      </c>
      <c r="K53" s="113" t="s">
        <v>307</v>
      </c>
      <c r="L53" s="37" t="s">
        <v>6</v>
      </c>
      <c r="M53" s="38" t="s">
        <v>7</v>
      </c>
      <c r="N53" s="156" t="s">
        <v>555</v>
      </c>
      <c r="O53" s="94" t="s">
        <v>556</v>
      </c>
      <c r="P53" s="167" t="s">
        <v>557</v>
      </c>
      <c r="Q53" s="33" t="s">
        <v>8</v>
      </c>
      <c r="R53" s="33" t="s">
        <v>11</v>
      </c>
    </row>
    <row r="54" spans="1:19">
      <c r="A54" s="113" t="s">
        <v>338</v>
      </c>
      <c r="B54" s="33">
        <v>0.1043</v>
      </c>
      <c r="C54" s="41">
        <v>133</v>
      </c>
      <c r="D54" s="42">
        <v>15</v>
      </c>
      <c r="E54" s="18">
        <v>23.27475836</v>
      </c>
      <c r="F54" s="18">
        <v>27.098052630000002</v>
      </c>
      <c r="G54" s="19">
        <f>F54-E54</f>
        <v>3.8232942700000017</v>
      </c>
      <c r="H54" s="33">
        <f>AVERAGE(G54:G56)</f>
        <v>4.1301591066666674</v>
      </c>
      <c r="I54" s="33">
        <f>_xlfn.STDEV.P(G54:G56)</f>
        <v>0.24030405629976409</v>
      </c>
      <c r="J54" s="113" t="s">
        <v>390</v>
      </c>
      <c r="K54" s="46">
        <v>0.1037</v>
      </c>
      <c r="L54" s="41">
        <v>133</v>
      </c>
      <c r="M54" s="42">
        <v>15</v>
      </c>
      <c r="N54" s="18">
        <v>23.23561849</v>
      </c>
      <c r="O54" s="18">
        <v>27.39641035</v>
      </c>
      <c r="P54" s="19">
        <f>O54-N54</f>
        <v>4.1607918599999998</v>
      </c>
      <c r="Q54" s="33">
        <f>AVERAGE(P54:P56)</f>
        <v>4.0260818899999995</v>
      </c>
      <c r="R54" s="33">
        <f>_xlfn.STDEV.P(P54:P56)</f>
        <v>0.10093080632567289</v>
      </c>
    </row>
    <row r="55" spans="1:19">
      <c r="A55" s="113" t="s">
        <v>387</v>
      </c>
      <c r="B55" s="46">
        <v>0.1022</v>
      </c>
      <c r="C55" s="45">
        <v>133</v>
      </c>
      <c r="D55" s="46">
        <v>15</v>
      </c>
      <c r="E55" s="46">
        <v>23.234890310000001</v>
      </c>
      <c r="F55" s="46">
        <v>27.392012319999999</v>
      </c>
      <c r="G55" s="22">
        <f>F55-E55</f>
        <v>4.1571220099999984</v>
      </c>
      <c r="J55" s="113" t="s">
        <v>391</v>
      </c>
      <c r="K55" s="46">
        <v>0.10290000000000001</v>
      </c>
      <c r="L55" s="45">
        <v>133</v>
      </c>
      <c r="M55" s="46">
        <v>15</v>
      </c>
      <c r="N55" s="21">
        <v>23.226561480000001</v>
      </c>
      <c r="O55" s="21">
        <v>27.226159639999999</v>
      </c>
      <c r="P55" s="22">
        <f>O55-N55</f>
        <v>3.9995981599999979</v>
      </c>
    </row>
    <row r="56" spans="1:19">
      <c r="A56" s="113" t="s">
        <v>609</v>
      </c>
      <c r="B56" s="46">
        <v>0.1051</v>
      </c>
      <c r="C56" s="43">
        <v>133</v>
      </c>
      <c r="D56" s="44">
        <v>15</v>
      </c>
      <c r="E56" s="24">
        <v>23.280378209999999</v>
      </c>
      <c r="F56" s="24">
        <v>27.690439250000001</v>
      </c>
      <c r="G56" s="25">
        <f>F56-E56</f>
        <v>4.4100610400000022</v>
      </c>
      <c r="J56" s="113" t="s">
        <v>609</v>
      </c>
      <c r="K56" s="46">
        <v>9.9699999999999997E-2</v>
      </c>
      <c r="L56" s="43">
        <v>133</v>
      </c>
      <c r="M56" s="44">
        <v>15</v>
      </c>
      <c r="N56" s="24">
        <v>23.23105971</v>
      </c>
      <c r="O56" s="24">
        <v>27.14891536</v>
      </c>
      <c r="P56" s="25">
        <f>O56-N56</f>
        <v>3.9178556499999999</v>
      </c>
    </row>
    <row r="59" spans="1:19">
      <c r="A59" s="49" t="s">
        <v>377</v>
      </c>
      <c r="B59" s="49"/>
      <c r="C59" s="49"/>
      <c r="D59" s="49"/>
      <c r="E59" s="49"/>
      <c r="F59" s="49"/>
      <c r="G59" s="39" t="s">
        <v>316</v>
      </c>
    </row>
    <row r="60" spans="1:19" s="33" customFormat="1">
      <c r="A60" s="52" t="s">
        <v>378</v>
      </c>
      <c r="B60"/>
      <c r="C60"/>
      <c r="D60"/>
      <c r="E60"/>
      <c r="F60"/>
      <c r="G60"/>
      <c r="H60"/>
      <c r="I60"/>
      <c r="K60" s="52" t="s">
        <v>113</v>
      </c>
    </row>
    <row r="61" spans="1:19" s="33" customFormat="1">
      <c r="A61" s="113" t="s">
        <v>308</v>
      </c>
      <c r="B61" s="113" t="s">
        <v>307</v>
      </c>
      <c r="C61" s="37" t="s">
        <v>6</v>
      </c>
      <c r="D61" s="38" t="s">
        <v>7</v>
      </c>
      <c r="E61" s="156" t="s">
        <v>555</v>
      </c>
      <c r="F61" s="94" t="s">
        <v>556</v>
      </c>
      <c r="G61" s="167" t="s">
        <v>557</v>
      </c>
      <c r="H61" s="33" t="s">
        <v>8</v>
      </c>
      <c r="I61" s="33" t="s">
        <v>11</v>
      </c>
      <c r="K61" s="113" t="s">
        <v>308</v>
      </c>
      <c r="L61" s="113" t="s">
        <v>307</v>
      </c>
      <c r="M61" s="37" t="s">
        <v>6</v>
      </c>
      <c r="N61" s="38" t="s">
        <v>7</v>
      </c>
      <c r="O61" s="156" t="s">
        <v>555</v>
      </c>
      <c r="P61" s="94" t="s">
        <v>556</v>
      </c>
      <c r="Q61" s="167" t="s">
        <v>557</v>
      </c>
      <c r="R61" s="33" t="s">
        <v>8</v>
      </c>
      <c r="S61" s="33" t="s">
        <v>11</v>
      </c>
    </row>
    <row r="62" spans="1:19" s="33" customFormat="1">
      <c r="A62" s="113" t="s">
        <v>609</v>
      </c>
      <c r="B62" s="33">
        <v>1.5900000000000001E-2</v>
      </c>
      <c r="C62" s="41">
        <v>133</v>
      </c>
      <c r="D62" s="42">
        <v>15</v>
      </c>
      <c r="E62" s="18">
        <v>23.258398230000001</v>
      </c>
      <c r="F62" s="18">
        <v>25.702146819999999</v>
      </c>
      <c r="G62" s="19">
        <f>F62-E62</f>
        <v>2.4437485899999984</v>
      </c>
      <c r="H62" s="33">
        <f>AVERAGE(G62:G64)</f>
        <v>2.2919058566666677</v>
      </c>
      <c r="I62" s="33">
        <f>_xlfn.STDEV.P(G62:G64)</f>
        <v>0.1523188628226243</v>
      </c>
      <c r="K62" s="113" t="s">
        <v>401</v>
      </c>
      <c r="L62" s="33">
        <v>1.5299999999999999E-2</v>
      </c>
      <c r="M62" s="41">
        <v>133</v>
      </c>
      <c r="N62" s="42">
        <v>15</v>
      </c>
      <c r="O62" s="18">
        <v>23.223538980000001</v>
      </c>
      <c r="P62" s="18">
        <v>36.868270209999999</v>
      </c>
      <c r="Q62" s="19">
        <f>P62-O62</f>
        <v>13.644731229999998</v>
      </c>
      <c r="R62" s="33">
        <f>AVERAGE(Q62:Q64)</f>
        <v>12.800252183333333</v>
      </c>
      <c r="S62" s="33">
        <f>_xlfn.STDEV.P(Q62:Q64)</f>
        <v>0.66896324068929136</v>
      </c>
    </row>
    <row r="63" spans="1:19" s="33" customFormat="1">
      <c r="A63" s="113" t="s">
        <v>392</v>
      </c>
      <c r="B63" s="33">
        <v>1.6199999999999999E-2</v>
      </c>
      <c r="C63" s="45">
        <v>133</v>
      </c>
      <c r="D63" s="46">
        <v>15</v>
      </c>
      <c r="E63" s="46">
        <v>23.257262059999999</v>
      </c>
      <c r="F63" s="46">
        <v>25.340923490000002</v>
      </c>
      <c r="G63" s="22">
        <f>F63-E63</f>
        <v>2.0836614300000029</v>
      </c>
      <c r="K63" s="113" t="s">
        <v>609</v>
      </c>
      <c r="L63" s="33">
        <v>1.6299999999999999E-2</v>
      </c>
      <c r="M63" s="45">
        <v>133</v>
      </c>
      <c r="N63" s="46">
        <v>15</v>
      </c>
      <c r="O63" s="46">
        <v>23.22625743</v>
      </c>
      <c r="P63" s="46">
        <v>35.234934090000003</v>
      </c>
      <c r="Q63" s="22">
        <f>P63-O63</f>
        <v>12.008676660000003</v>
      </c>
    </row>
    <row r="64" spans="1:19" s="33" customFormat="1">
      <c r="A64" s="113" t="s">
        <v>393</v>
      </c>
      <c r="B64" s="33">
        <v>1.49E-2</v>
      </c>
      <c r="C64" s="43">
        <v>133</v>
      </c>
      <c r="D64" s="44">
        <v>15</v>
      </c>
      <c r="E64" s="24">
        <v>23.231904279999998</v>
      </c>
      <c r="F64" s="24">
        <v>25.58021183</v>
      </c>
      <c r="G64" s="25">
        <f>F64-E64</f>
        <v>2.3483075500000012</v>
      </c>
      <c r="K64" s="113" t="s">
        <v>609</v>
      </c>
      <c r="L64" s="33">
        <v>1.4200000000000001E-2</v>
      </c>
      <c r="M64" s="43">
        <v>133</v>
      </c>
      <c r="N64" s="44">
        <v>15</v>
      </c>
      <c r="O64" s="24">
        <v>23.232874280000001</v>
      </c>
      <c r="P64" s="24">
        <v>35.980222939999997</v>
      </c>
      <c r="Q64" s="25">
        <f>P64-O64</f>
        <v>12.747348659999997</v>
      </c>
    </row>
    <row r="65" spans="1:19" s="33" customFormat="1">
      <c r="A65" s="52" t="s">
        <v>379</v>
      </c>
      <c r="B65"/>
      <c r="C65"/>
      <c r="D65"/>
      <c r="E65"/>
      <c r="F65"/>
      <c r="G65"/>
      <c r="H65"/>
      <c r="I65"/>
      <c r="K65" s="52" t="s">
        <v>114</v>
      </c>
    </row>
    <row r="66" spans="1:19" s="33" customFormat="1">
      <c r="A66" s="113" t="s">
        <v>308</v>
      </c>
      <c r="B66" s="113" t="s">
        <v>307</v>
      </c>
      <c r="C66" s="37" t="s">
        <v>6</v>
      </c>
      <c r="D66" s="38" t="s">
        <v>7</v>
      </c>
      <c r="E66" s="156" t="s">
        <v>555</v>
      </c>
      <c r="F66" s="94" t="s">
        <v>556</v>
      </c>
      <c r="G66" s="167" t="s">
        <v>557</v>
      </c>
      <c r="H66" s="33" t="s">
        <v>8</v>
      </c>
      <c r="I66" s="33" t="s">
        <v>11</v>
      </c>
      <c r="K66" s="113" t="s">
        <v>308</v>
      </c>
      <c r="L66" s="113" t="s">
        <v>307</v>
      </c>
      <c r="M66" s="37" t="s">
        <v>6</v>
      </c>
      <c r="N66" s="38" t="s">
        <v>7</v>
      </c>
      <c r="O66" s="156" t="s">
        <v>555</v>
      </c>
      <c r="P66" s="94" t="s">
        <v>556</v>
      </c>
      <c r="Q66" s="167" t="s">
        <v>557</v>
      </c>
      <c r="R66" s="33" t="s">
        <v>8</v>
      </c>
      <c r="S66" s="33" t="s">
        <v>11</v>
      </c>
    </row>
    <row r="67" spans="1:19" s="33" customFormat="1">
      <c r="A67" s="113" t="s">
        <v>609</v>
      </c>
      <c r="B67" s="33">
        <v>1.5900000000000001E-2</v>
      </c>
      <c r="C67" s="41">
        <v>133</v>
      </c>
      <c r="D67" s="42">
        <v>15</v>
      </c>
      <c r="E67" s="18">
        <v>23.239825830000001</v>
      </c>
      <c r="F67" s="18">
        <v>25.702146819999999</v>
      </c>
      <c r="G67" s="19">
        <f>F67-E67</f>
        <v>2.4623209899999985</v>
      </c>
      <c r="H67" s="33">
        <f>AVERAGE(G67:G69)</f>
        <v>2.3062166566666669</v>
      </c>
      <c r="I67" s="33">
        <f>_xlfn.STDEV.P(G67:G69)</f>
        <v>0.14767255901768295</v>
      </c>
      <c r="K67" s="113" t="s">
        <v>402</v>
      </c>
      <c r="L67" s="33">
        <v>1.55E-2</v>
      </c>
      <c r="M67" s="41">
        <v>133</v>
      </c>
      <c r="N67" s="42">
        <v>15</v>
      </c>
      <c r="O67" s="18">
        <v>23.25832398</v>
      </c>
      <c r="P67" s="18">
        <v>33.46827021</v>
      </c>
      <c r="Q67" s="19">
        <f>P67-O67</f>
        <v>10.20994623</v>
      </c>
      <c r="R67" s="33">
        <f>AVERAGE(Q67:Q69)</f>
        <v>10.416797236666667</v>
      </c>
      <c r="S67" s="33">
        <f>_xlfn.STDEV.P(Q67:Q69)</f>
        <v>0.42395158343142897</v>
      </c>
    </row>
    <row r="68" spans="1:19" s="33" customFormat="1">
      <c r="A68" s="113" t="s">
        <v>609</v>
      </c>
      <c r="B68" s="33">
        <v>1.6199999999999999E-2</v>
      </c>
      <c r="C68" s="45">
        <v>133</v>
      </c>
      <c r="D68" s="46">
        <v>15</v>
      </c>
      <c r="E68" s="46">
        <v>23.232902060000001</v>
      </c>
      <c r="F68" s="46">
        <v>25.340923490000002</v>
      </c>
      <c r="G68" s="22">
        <f>F68-E68</f>
        <v>2.1080214300000009</v>
      </c>
      <c r="K68" s="113" t="s">
        <v>609</v>
      </c>
      <c r="L68" s="33">
        <v>1.6199999999999999E-2</v>
      </c>
      <c r="M68" s="45">
        <v>133</v>
      </c>
      <c r="N68" s="46">
        <v>15</v>
      </c>
      <c r="O68" s="46">
        <v>23.202063290000002</v>
      </c>
      <c r="P68" s="46">
        <v>33.234934090000003</v>
      </c>
      <c r="Q68" s="22">
        <f>P68-O68</f>
        <v>10.032870800000001</v>
      </c>
    </row>
    <row r="69" spans="1:19" s="33" customFormat="1">
      <c r="A69" s="113" t="s">
        <v>394</v>
      </c>
      <c r="B69" s="33">
        <v>1.49E-2</v>
      </c>
      <c r="C69" s="43">
        <v>133</v>
      </c>
      <c r="D69" s="44">
        <v>15</v>
      </c>
      <c r="E69" s="24">
        <v>23.231904279999998</v>
      </c>
      <c r="F69" s="24">
        <v>25.58021183</v>
      </c>
      <c r="G69" s="25">
        <f>F69-E69</f>
        <v>2.3483075500000012</v>
      </c>
      <c r="K69" s="113" t="s">
        <v>609</v>
      </c>
      <c r="L69" s="33">
        <v>1.5800000000000002E-2</v>
      </c>
      <c r="M69" s="43">
        <v>133</v>
      </c>
      <c r="N69" s="44">
        <v>15</v>
      </c>
      <c r="O69" s="24">
        <v>23.204283350000001</v>
      </c>
      <c r="P69" s="24">
        <v>34.211858030000002</v>
      </c>
      <c r="Q69" s="25">
        <f>P69-O69</f>
        <v>11.007574680000001</v>
      </c>
    </row>
    <row r="70" spans="1:19" s="33" customFormat="1">
      <c r="A70" s="52" t="s">
        <v>380</v>
      </c>
      <c r="K70" s="52" t="s">
        <v>384</v>
      </c>
    </row>
    <row r="71" spans="1:19" s="33" customFormat="1">
      <c r="A71" s="113" t="s">
        <v>308</v>
      </c>
      <c r="B71" s="113" t="s">
        <v>307</v>
      </c>
      <c r="C71" s="37" t="s">
        <v>6</v>
      </c>
      <c r="D71" s="38" t="s">
        <v>7</v>
      </c>
      <c r="E71" s="156" t="s">
        <v>555</v>
      </c>
      <c r="F71" s="94" t="s">
        <v>556</v>
      </c>
      <c r="G71" s="167" t="s">
        <v>557</v>
      </c>
      <c r="H71" s="33" t="s">
        <v>8</v>
      </c>
      <c r="I71" s="33" t="s">
        <v>11</v>
      </c>
      <c r="K71" s="113" t="s">
        <v>385</v>
      </c>
      <c r="L71" s="113" t="s">
        <v>307</v>
      </c>
      <c r="M71" s="37" t="s">
        <v>6</v>
      </c>
      <c r="N71" s="38" t="s">
        <v>7</v>
      </c>
      <c r="O71" s="156" t="s">
        <v>555</v>
      </c>
      <c r="P71" s="94" t="s">
        <v>556</v>
      </c>
      <c r="Q71" s="167" t="s">
        <v>557</v>
      </c>
      <c r="R71" s="33" t="s">
        <v>8</v>
      </c>
      <c r="S71" s="33" t="s">
        <v>11</v>
      </c>
    </row>
    <row r="72" spans="1:19" s="33" customFormat="1">
      <c r="A72" s="113" t="s">
        <v>395</v>
      </c>
      <c r="B72" s="33">
        <v>3.6400000000000002E-2</v>
      </c>
      <c r="C72" s="41">
        <v>133</v>
      </c>
      <c r="D72" s="42">
        <v>15</v>
      </c>
      <c r="E72" s="18">
        <v>23.234903920000001</v>
      </c>
      <c r="F72" s="18">
        <v>26.082922830000001</v>
      </c>
      <c r="G72" s="19">
        <f>F72-E72</f>
        <v>2.8480189100000004</v>
      </c>
      <c r="H72" s="33">
        <f>AVERAGE(G72:G74)</f>
        <v>3.2295333555000005</v>
      </c>
      <c r="I72" s="33">
        <f>_xlfn.STDEV.P(G72:G74)</f>
        <v>0.3254033208011472</v>
      </c>
      <c r="K72" s="33">
        <v>5.9999999999999995E-4</v>
      </c>
      <c r="L72" s="33">
        <v>1.38E-2</v>
      </c>
      <c r="M72" s="41">
        <v>133</v>
      </c>
      <c r="N72" s="42">
        <v>15</v>
      </c>
      <c r="O72" s="18">
        <v>23.223581039999999</v>
      </c>
      <c r="P72" s="18">
        <v>25.34518065</v>
      </c>
      <c r="Q72" s="19">
        <f>P72-O72</f>
        <v>2.1215996100000005</v>
      </c>
      <c r="R72" s="33">
        <f>AVERAGE(Q72:Q74)</f>
        <v>2.2851683133333331</v>
      </c>
      <c r="S72" s="33">
        <f>_xlfn.STDEV.P(Q72:Q74)</f>
        <v>0.63663147468205428</v>
      </c>
    </row>
    <row r="73" spans="1:19" s="33" customFormat="1">
      <c r="A73" s="113" t="s">
        <v>359</v>
      </c>
      <c r="B73" s="33">
        <v>3.5200000000000002E-2</v>
      </c>
      <c r="C73" s="45">
        <v>133</v>
      </c>
      <c r="D73" s="46">
        <v>15</v>
      </c>
      <c r="E73" s="46">
        <v>23.259033909999999</v>
      </c>
      <c r="F73" s="46">
        <v>26.90218325</v>
      </c>
      <c r="G73" s="22">
        <f>F73-E73</f>
        <v>3.6431493400000008</v>
      </c>
      <c r="K73" s="33">
        <v>5.9999999999999995E-4</v>
      </c>
      <c r="L73" s="33">
        <v>1.4200000000000001E-2</v>
      </c>
      <c r="M73" s="45">
        <v>133</v>
      </c>
      <c r="N73" s="46">
        <v>15</v>
      </c>
      <c r="O73" s="46">
        <v>23.23879041</v>
      </c>
      <c r="P73" s="46">
        <v>26.37247863</v>
      </c>
      <c r="Q73" s="22">
        <f>P73-O73</f>
        <v>3.1336882199999998</v>
      </c>
    </row>
    <row r="74" spans="1:19" s="33" customFormat="1">
      <c r="A74" s="113" t="s">
        <v>609</v>
      </c>
      <c r="B74" s="33">
        <v>3.5900000000000001E-2</v>
      </c>
      <c r="C74" s="43">
        <v>133</v>
      </c>
      <c r="D74" s="44">
        <v>15</v>
      </c>
      <c r="E74" s="24">
        <v>23.234581233499998</v>
      </c>
      <c r="F74" s="24">
        <v>26.432013049999998</v>
      </c>
      <c r="G74" s="25">
        <f>F74-E74</f>
        <v>3.1974318165</v>
      </c>
      <c r="K74" s="33">
        <v>5.9999999999999995E-4</v>
      </c>
      <c r="L74" s="33">
        <v>1.4500000000000001E-2</v>
      </c>
      <c r="M74" s="43">
        <v>133</v>
      </c>
      <c r="N74" s="44">
        <v>15</v>
      </c>
      <c r="O74" s="24">
        <v>23.25649782</v>
      </c>
      <c r="P74" s="24">
        <v>24.856714929999999</v>
      </c>
      <c r="Q74" s="25">
        <f>P74-O74</f>
        <v>1.6002171099999991</v>
      </c>
    </row>
    <row r="75" spans="1:19" s="33" customFormat="1">
      <c r="A75" s="52" t="s">
        <v>381</v>
      </c>
    </row>
    <row r="76" spans="1:19" s="33" customFormat="1">
      <c r="A76" s="113" t="s">
        <v>308</v>
      </c>
      <c r="B76" s="113" t="s">
        <v>307</v>
      </c>
      <c r="C76" s="37" t="s">
        <v>6</v>
      </c>
      <c r="D76" s="38" t="s">
        <v>7</v>
      </c>
      <c r="E76" s="156" t="s">
        <v>555</v>
      </c>
      <c r="F76" s="94" t="s">
        <v>556</v>
      </c>
      <c r="G76" s="167" t="s">
        <v>557</v>
      </c>
      <c r="H76" s="33" t="s">
        <v>8</v>
      </c>
      <c r="I76" s="33" t="s">
        <v>11</v>
      </c>
    </row>
    <row r="77" spans="1:19" s="33" customFormat="1">
      <c r="A77" s="113" t="s">
        <v>348</v>
      </c>
      <c r="B77" s="33">
        <v>3.3399999999999999E-2</v>
      </c>
      <c r="C77" s="41">
        <v>133</v>
      </c>
      <c r="D77" s="42">
        <v>15</v>
      </c>
      <c r="E77" s="18">
        <v>23.27810392</v>
      </c>
      <c r="F77" s="18">
        <v>26.019822309999999</v>
      </c>
      <c r="G77" s="19">
        <f>F77-E77</f>
        <v>2.7417183899999991</v>
      </c>
      <c r="H77" s="33">
        <f>AVERAGE(G77:G79)</f>
        <v>2.9901692166666662</v>
      </c>
      <c r="I77" s="33">
        <f>_xlfn.STDEV.P(G77:G79)</f>
        <v>0.22287339220976984</v>
      </c>
    </row>
    <row r="78" spans="1:19" s="33" customFormat="1">
      <c r="A78" s="113" t="s">
        <v>349</v>
      </c>
      <c r="B78" s="33">
        <v>3.6200000000000003E-2</v>
      </c>
      <c r="C78" s="45">
        <v>133</v>
      </c>
      <c r="D78" s="46">
        <v>15</v>
      </c>
      <c r="E78" s="46">
        <v>23.228939010000001</v>
      </c>
      <c r="F78" s="46">
        <v>26.51130079</v>
      </c>
      <c r="G78" s="22">
        <f>F78-E78</f>
        <v>3.2823617799999987</v>
      </c>
    </row>
    <row r="79" spans="1:19" s="33" customFormat="1">
      <c r="A79" s="113" t="s">
        <v>609</v>
      </c>
      <c r="B79" s="33">
        <v>3.49E-2</v>
      </c>
      <c r="C79" s="43">
        <v>133</v>
      </c>
      <c r="D79" s="44">
        <v>15</v>
      </c>
      <c r="E79" s="24">
        <v>23.257890209999999</v>
      </c>
      <c r="F79" s="24">
        <v>26.20431769</v>
      </c>
      <c r="G79" s="25">
        <f>F79-E79</f>
        <v>2.9464274800000005</v>
      </c>
    </row>
    <row r="80" spans="1:19" s="33" customFormat="1">
      <c r="A80" s="52" t="s">
        <v>383</v>
      </c>
    </row>
    <row r="81" spans="1:27">
      <c r="A81" s="113" t="s">
        <v>308</v>
      </c>
      <c r="B81" s="113" t="s">
        <v>307</v>
      </c>
      <c r="C81" s="37" t="s">
        <v>6</v>
      </c>
      <c r="D81" s="38" t="s">
        <v>7</v>
      </c>
      <c r="E81" s="156" t="s">
        <v>555</v>
      </c>
      <c r="F81" s="94" t="s">
        <v>556</v>
      </c>
      <c r="G81" s="167" t="s">
        <v>557</v>
      </c>
      <c r="H81" s="33" t="s">
        <v>8</v>
      </c>
      <c r="I81" s="33" t="s">
        <v>11</v>
      </c>
    </row>
    <row r="82" spans="1:27">
      <c r="A82" s="113" t="s">
        <v>397</v>
      </c>
      <c r="B82" s="33">
        <v>3.6400000000000002E-2</v>
      </c>
      <c r="C82" s="41">
        <v>133</v>
      </c>
      <c r="D82" s="42">
        <v>15</v>
      </c>
      <c r="E82" s="18">
        <v>23.253389210000002</v>
      </c>
      <c r="F82" s="18">
        <v>25.42948371</v>
      </c>
      <c r="G82" s="19">
        <f>F82-E82</f>
        <v>2.1760944999999978</v>
      </c>
      <c r="H82" s="33">
        <f>AVERAGE(G82:G84)</f>
        <v>2.0624120533333326</v>
      </c>
      <c r="I82" s="33">
        <f>_xlfn.STDEV.P(G82:G84)</f>
        <v>0.17698876219449652</v>
      </c>
    </row>
    <row r="83" spans="1:27">
      <c r="A83" s="113" t="s">
        <v>398</v>
      </c>
      <c r="B83" s="33">
        <v>3.5200000000000002E-2</v>
      </c>
      <c r="C83" s="45">
        <v>133</v>
      </c>
      <c r="D83" s="46">
        <v>15</v>
      </c>
      <c r="E83" s="46">
        <v>23.25348902</v>
      </c>
      <c r="F83" s="46">
        <v>25.452178360000001</v>
      </c>
      <c r="G83" s="22">
        <f>F83-E83</f>
        <v>2.1986893400000014</v>
      </c>
      <c r="H83" s="33"/>
      <c r="I83" s="33"/>
    </row>
    <row r="84" spans="1:27">
      <c r="A84" s="113" t="s">
        <v>609</v>
      </c>
      <c r="B84" s="33">
        <v>3.5900000000000001E-2</v>
      </c>
      <c r="C84" s="43">
        <v>133</v>
      </c>
      <c r="D84" s="44">
        <v>15</v>
      </c>
      <c r="E84" s="24">
        <v>23.278890310000001</v>
      </c>
      <c r="F84" s="24">
        <v>25.09134263</v>
      </c>
      <c r="G84" s="25">
        <f>F84-E84</f>
        <v>1.8124523199999985</v>
      </c>
      <c r="H84" s="33"/>
      <c r="I84" s="33"/>
    </row>
    <row r="85" spans="1:27">
      <c r="A85" s="52" t="s">
        <v>382</v>
      </c>
      <c r="B85" s="33"/>
      <c r="C85" s="33"/>
      <c r="D85" s="33"/>
      <c r="E85" s="33"/>
      <c r="F85" s="33"/>
      <c r="G85" s="33"/>
      <c r="H85" s="33"/>
      <c r="I85" s="33"/>
    </row>
    <row r="86" spans="1:27">
      <c r="A86" s="113" t="s">
        <v>308</v>
      </c>
      <c r="B86" s="113" t="s">
        <v>307</v>
      </c>
      <c r="C86" s="37" t="s">
        <v>6</v>
      </c>
      <c r="D86" s="38" t="s">
        <v>7</v>
      </c>
      <c r="E86" s="156" t="s">
        <v>555</v>
      </c>
      <c r="F86" s="94" t="s">
        <v>556</v>
      </c>
      <c r="G86" s="167" t="s">
        <v>557</v>
      </c>
      <c r="H86" s="33" t="s">
        <v>8</v>
      </c>
      <c r="I86" s="33" t="s">
        <v>11</v>
      </c>
    </row>
    <row r="87" spans="1:27">
      <c r="A87" s="113" t="s">
        <v>399</v>
      </c>
      <c r="B87" s="33">
        <v>3.3399999999999999E-2</v>
      </c>
      <c r="C87" s="41">
        <v>133</v>
      </c>
      <c r="D87" s="42">
        <v>15</v>
      </c>
      <c r="E87" s="18">
        <v>23.257789020000001</v>
      </c>
      <c r="F87" s="18">
        <v>25.754389020000001</v>
      </c>
      <c r="G87" s="19">
        <f>F87-E87</f>
        <v>2.4966000000000008</v>
      </c>
      <c r="H87" s="33">
        <f>AVERAGE(G87:G89)</f>
        <v>2.4420319333333325</v>
      </c>
      <c r="I87" s="33">
        <f>_xlfn.STDEV.P(G87:G89)</f>
        <v>0.19844803004398232</v>
      </c>
    </row>
    <row r="88" spans="1:27">
      <c r="A88" s="113" t="s">
        <v>400</v>
      </c>
      <c r="B88" s="33">
        <v>3.6200000000000003E-2</v>
      </c>
      <c r="C88" s="45">
        <v>133</v>
      </c>
      <c r="D88" s="46">
        <v>15</v>
      </c>
      <c r="E88" s="46">
        <v>23.243187630000001</v>
      </c>
      <c r="F88" s="46">
        <v>25.89634521</v>
      </c>
      <c r="G88" s="22">
        <f>F88-E88</f>
        <v>2.6531575799999985</v>
      </c>
      <c r="H88" s="33"/>
      <c r="I88" s="33"/>
    </row>
    <row r="89" spans="1:27">
      <c r="A89" s="113" t="s">
        <v>609</v>
      </c>
      <c r="B89" s="33">
        <v>3.49E-2</v>
      </c>
      <c r="C89" s="43">
        <v>133</v>
      </c>
      <c r="D89" s="44">
        <v>15</v>
      </c>
      <c r="E89" s="24">
        <v>23.257760340000001</v>
      </c>
      <c r="F89" s="24">
        <v>25.434098559999999</v>
      </c>
      <c r="G89" s="25">
        <f>F89-E89</f>
        <v>2.1763382199999981</v>
      </c>
      <c r="H89" s="33"/>
      <c r="I89" s="33"/>
    </row>
    <row r="90" spans="1:27" s="33" customFormat="1">
      <c r="C90" s="46"/>
      <c r="D90" s="46"/>
      <c r="E90" s="21"/>
      <c r="F90" s="21"/>
      <c r="G90" s="21"/>
    </row>
    <row r="91" spans="1:27" s="33" customFormat="1">
      <c r="C91" s="46"/>
      <c r="D91" s="46"/>
      <c r="E91" s="21"/>
      <c r="F91" s="21"/>
      <c r="G91" s="21"/>
    </row>
    <row r="92" spans="1:27" s="33" customFormat="1">
      <c r="A92" s="49" t="s">
        <v>386</v>
      </c>
      <c r="B92" s="49"/>
      <c r="C92" s="64"/>
      <c r="D92" s="64"/>
      <c r="E92" s="64"/>
      <c r="F92" s="64"/>
      <c r="G92" s="39" t="s">
        <v>316</v>
      </c>
    </row>
    <row r="93" spans="1:27" s="33" customFormat="1">
      <c r="A93" s="52" t="s">
        <v>415</v>
      </c>
      <c r="J93" s="52" t="s">
        <v>109</v>
      </c>
      <c r="S93" s="52" t="s">
        <v>414</v>
      </c>
    </row>
    <row r="94" spans="1:27">
      <c r="A94" s="113" t="s">
        <v>308</v>
      </c>
      <c r="B94" s="113" t="s">
        <v>307</v>
      </c>
      <c r="C94" s="37" t="s">
        <v>6</v>
      </c>
      <c r="D94" s="38" t="s">
        <v>7</v>
      </c>
      <c r="E94" s="156" t="s">
        <v>555</v>
      </c>
      <c r="F94" s="94" t="s">
        <v>556</v>
      </c>
      <c r="G94" s="167" t="s">
        <v>557</v>
      </c>
      <c r="H94" s="33" t="s">
        <v>8</v>
      </c>
      <c r="I94" s="33" t="s">
        <v>11</v>
      </c>
      <c r="J94" s="113" t="s">
        <v>308</v>
      </c>
      <c r="K94" s="113" t="s">
        <v>307</v>
      </c>
      <c r="L94" s="37" t="s">
        <v>6</v>
      </c>
      <c r="M94" s="38" t="s">
        <v>7</v>
      </c>
      <c r="N94" s="156" t="s">
        <v>555</v>
      </c>
      <c r="O94" s="94" t="s">
        <v>556</v>
      </c>
      <c r="P94" s="167" t="s">
        <v>557</v>
      </c>
      <c r="Q94" s="33" t="s">
        <v>8</v>
      </c>
      <c r="R94" s="33" t="s">
        <v>11</v>
      </c>
      <c r="S94" s="113" t="s">
        <v>308</v>
      </c>
      <c r="T94" s="113" t="s">
        <v>307</v>
      </c>
      <c r="U94" s="37" t="s">
        <v>6</v>
      </c>
      <c r="V94" s="38" t="s">
        <v>7</v>
      </c>
      <c r="W94" s="156" t="s">
        <v>555</v>
      </c>
      <c r="X94" s="94" t="s">
        <v>556</v>
      </c>
      <c r="Y94" s="167" t="s">
        <v>557</v>
      </c>
      <c r="Z94" s="33" t="s">
        <v>8</v>
      </c>
      <c r="AA94" s="33" t="s">
        <v>11</v>
      </c>
    </row>
    <row r="95" spans="1:27">
      <c r="A95" s="33" t="s">
        <v>409</v>
      </c>
      <c r="B95" s="33">
        <v>0.1023</v>
      </c>
      <c r="C95" s="41">
        <v>133</v>
      </c>
      <c r="D95" s="42">
        <v>15</v>
      </c>
      <c r="E95" s="18">
        <v>22.789439040000001</v>
      </c>
      <c r="F95" s="18">
        <v>36.390533040000001</v>
      </c>
      <c r="G95" s="19">
        <f>F95-E95</f>
        <v>13.601094</v>
      </c>
      <c r="H95" s="33">
        <f>AVERAGE(G95:G97)</f>
        <v>13.902534543333331</v>
      </c>
      <c r="I95" s="33">
        <f>_xlfn.STDEV.P(G95:G97)</f>
        <v>0.46754832421709053</v>
      </c>
      <c r="J95" s="113" t="s">
        <v>609</v>
      </c>
      <c r="K95" s="33">
        <v>0.1023</v>
      </c>
      <c r="L95" s="41">
        <v>133</v>
      </c>
      <c r="M95" s="42">
        <v>15</v>
      </c>
      <c r="N95" s="18">
        <v>23.756309819999998</v>
      </c>
      <c r="O95" s="18">
        <v>38.098138650000003</v>
      </c>
      <c r="P95" s="19">
        <f>O95-N95</f>
        <v>14.341828830000004</v>
      </c>
      <c r="Q95" s="33">
        <f>AVERAGE(P95:P97)</f>
        <v>14.785648873333335</v>
      </c>
      <c r="R95" s="33">
        <f>_xlfn.STDEV.P(P95:P97)</f>
        <v>1.2413346438259139</v>
      </c>
      <c r="S95" s="113" t="s">
        <v>609</v>
      </c>
      <c r="T95" s="33">
        <v>0.1045</v>
      </c>
      <c r="U95" s="41">
        <v>133</v>
      </c>
      <c r="V95" s="42">
        <v>15</v>
      </c>
      <c r="W95" s="18">
        <v>23.75132893</v>
      </c>
      <c r="X95" s="18">
        <v>38.290328420000002</v>
      </c>
      <c r="Y95" s="19">
        <f>X95-W95</f>
        <v>14.538999490000002</v>
      </c>
      <c r="Z95" s="33">
        <f>AVERAGE(Y95:Y97)</f>
        <v>13.312205193333332</v>
      </c>
      <c r="AA95" s="33">
        <f>_xlfn.STDEV.P(Y95:Y97)</f>
        <v>0.94264782982173079</v>
      </c>
    </row>
    <row r="96" spans="1:27">
      <c r="A96" s="33" t="s">
        <v>410</v>
      </c>
      <c r="B96" s="33">
        <v>0.1022</v>
      </c>
      <c r="C96" s="45">
        <v>133</v>
      </c>
      <c r="D96" s="46">
        <v>15</v>
      </c>
      <c r="E96" s="46">
        <v>22.75803943</v>
      </c>
      <c r="F96" s="46">
        <v>37.320953299999999</v>
      </c>
      <c r="G96" s="22">
        <f>F96-E96</f>
        <v>14.562913869999999</v>
      </c>
      <c r="H96" s="33"/>
      <c r="I96" s="33"/>
      <c r="J96" s="113" t="s">
        <v>609</v>
      </c>
      <c r="K96" s="33">
        <v>0.1045</v>
      </c>
      <c r="L96" s="45">
        <v>133</v>
      </c>
      <c r="M96" s="46">
        <v>15</v>
      </c>
      <c r="N96" s="46">
        <v>23.751098240000001</v>
      </c>
      <c r="O96" s="46">
        <v>40.229587240000001</v>
      </c>
      <c r="P96" s="22">
        <f>O96-N96</f>
        <v>16.478489</v>
      </c>
      <c r="Q96" s="33"/>
      <c r="R96" s="33"/>
      <c r="S96" s="113" t="s">
        <v>609</v>
      </c>
      <c r="T96" s="33">
        <v>0.1023</v>
      </c>
      <c r="U96" s="45">
        <v>133</v>
      </c>
      <c r="V96" s="46">
        <v>15</v>
      </c>
      <c r="W96" s="46">
        <v>23.742819319999999</v>
      </c>
      <c r="X96" s="46">
        <v>36.893411839999999</v>
      </c>
      <c r="Y96" s="22">
        <f>X96-W96</f>
        <v>13.15059252</v>
      </c>
      <c r="Z96" s="33"/>
      <c r="AA96" s="33"/>
    </row>
    <row r="97" spans="1:27">
      <c r="A97" s="33" t="s">
        <v>609</v>
      </c>
      <c r="B97" s="33">
        <v>0.10829999999999999</v>
      </c>
      <c r="C97" s="43">
        <v>133</v>
      </c>
      <c r="D97" s="44">
        <v>15</v>
      </c>
      <c r="E97" s="24">
        <v>22.782309430000002</v>
      </c>
      <c r="F97" s="24">
        <v>36.32590519</v>
      </c>
      <c r="G97" s="25">
        <f>F97-E97</f>
        <v>13.543595759999999</v>
      </c>
      <c r="H97" s="33"/>
      <c r="I97" s="33"/>
      <c r="J97" s="33" t="s">
        <v>419</v>
      </c>
      <c r="K97" s="33">
        <v>0.1036</v>
      </c>
      <c r="L97" s="43">
        <v>133</v>
      </c>
      <c r="M97" s="44">
        <v>15</v>
      </c>
      <c r="N97" s="24">
        <v>23.756419529999999</v>
      </c>
      <c r="O97" s="24">
        <v>37.293048319999997</v>
      </c>
      <c r="P97" s="25">
        <f>O97-N97</f>
        <v>13.536628789999998</v>
      </c>
      <c r="Q97" s="33"/>
      <c r="R97" s="33"/>
      <c r="S97" s="113" t="s">
        <v>609</v>
      </c>
      <c r="T97" s="33">
        <v>9.7799999999999998E-2</v>
      </c>
      <c r="U97" s="43">
        <v>133</v>
      </c>
      <c r="V97" s="44">
        <v>15</v>
      </c>
      <c r="W97" s="24">
        <v>23.743210990000001</v>
      </c>
      <c r="X97" s="24">
        <v>35.990234559999998</v>
      </c>
      <c r="Y97" s="25">
        <f>X97-W97</f>
        <v>12.247023569999996</v>
      </c>
      <c r="Z97" s="33"/>
      <c r="AA97" s="33"/>
    </row>
    <row r="98" spans="1:27" s="33" customFormat="1">
      <c r="A98" s="52" t="s">
        <v>416</v>
      </c>
      <c r="J98" s="52" t="s">
        <v>110</v>
      </c>
      <c r="S98" s="52" t="s">
        <v>413</v>
      </c>
    </row>
    <row r="99" spans="1:27">
      <c r="A99" s="113" t="s">
        <v>308</v>
      </c>
      <c r="B99" s="113" t="s">
        <v>307</v>
      </c>
      <c r="C99" s="37" t="s">
        <v>6</v>
      </c>
      <c r="D99" s="38" t="s">
        <v>7</v>
      </c>
      <c r="E99" s="156" t="s">
        <v>555</v>
      </c>
      <c r="F99" s="94" t="s">
        <v>556</v>
      </c>
      <c r="G99" s="167" t="s">
        <v>557</v>
      </c>
      <c r="H99" s="33" t="s">
        <v>8</v>
      </c>
      <c r="I99" s="33" t="s">
        <v>11</v>
      </c>
      <c r="J99" s="113" t="s">
        <v>308</v>
      </c>
      <c r="K99" s="113" t="s">
        <v>307</v>
      </c>
      <c r="L99" s="37" t="s">
        <v>6</v>
      </c>
      <c r="M99" s="38" t="s">
        <v>7</v>
      </c>
      <c r="N99" s="156" t="s">
        <v>555</v>
      </c>
      <c r="O99" s="94" t="s">
        <v>556</v>
      </c>
      <c r="P99" s="167" t="s">
        <v>557</v>
      </c>
      <c r="Q99" s="33" t="s">
        <v>8</v>
      </c>
      <c r="R99" s="33" t="s">
        <v>11</v>
      </c>
      <c r="S99" s="113" t="s">
        <v>308</v>
      </c>
      <c r="T99" s="113" t="s">
        <v>307</v>
      </c>
      <c r="U99" s="37" t="s">
        <v>6</v>
      </c>
      <c r="V99" s="38" t="s">
        <v>7</v>
      </c>
      <c r="W99" s="156" t="s">
        <v>555</v>
      </c>
      <c r="X99" s="94" t="s">
        <v>556</v>
      </c>
      <c r="Y99" s="167" t="s">
        <v>557</v>
      </c>
      <c r="Z99" s="33" t="s">
        <v>8</v>
      </c>
      <c r="AA99" s="33" t="s">
        <v>11</v>
      </c>
    </row>
    <row r="100" spans="1:27" s="33" customFormat="1">
      <c r="A100" s="33" t="s">
        <v>396</v>
      </c>
      <c r="B100" s="33">
        <v>0.1023</v>
      </c>
      <c r="C100" s="41">
        <v>133</v>
      </c>
      <c r="D100" s="42">
        <v>15</v>
      </c>
      <c r="E100" s="18">
        <v>22.753409210000001</v>
      </c>
      <c r="F100" s="18">
        <v>33.907215630000003</v>
      </c>
      <c r="G100" s="19">
        <f>F100-E100</f>
        <v>11.153806420000002</v>
      </c>
      <c r="H100" s="33">
        <f>AVERAGE(G100:G102)</f>
        <v>11.612163589333333</v>
      </c>
      <c r="I100" s="33">
        <f>_xlfn.STDEV.P(G100:G102)</f>
        <v>0.50803089126721124</v>
      </c>
      <c r="J100" s="113" t="s">
        <v>609</v>
      </c>
      <c r="K100" s="33">
        <v>0.1023</v>
      </c>
      <c r="L100" s="41">
        <v>133</v>
      </c>
      <c r="M100" s="42">
        <v>15</v>
      </c>
      <c r="N100" s="18">
        <v>23.743298710000001</v>
      </c>
      <c r="O100" s="18">
        <v>35.238950320000001</v>
      </c>
      <c r="P100" s="19">
        <f>O100-N100</f>
        <v>11.495651609999999</v>
      </c>
      <c r="Q100" s="33">
        <f>AVERAGE(P100:P102)</f>
        <v>12.880047699999999</v>
      </c>
      <c r="R100" s="33">
        <f>_xlfn.STDEV.P(P100:P102)</f>
        <v>1.0472633363645674</v>
      </c>
      <c r="S100" s="113" t="s">
        <v>609</v>
      </c>
      <c r="T100" s="33">
        <v>0.1045</v>
      </c>
      <c r="U100" s="41">
        <v>133</v>
      </c>
      <c r="V100" s="42">
        <v>15</v>
      </c>
      <c r="W100" s="18">
        <v>23.742423410000001</v>
      </c>
      <c r="X100" s="18">
        <v>35.135245930000004</v>
      </c>
      <c r="Y100" s="19">
        <f>X100-W100</f>
        <v>11.392822520000003</v>
      </c>
      <c r="Z100" s="33">
        <f>AVERAGE(Y100:Y102)</f>
        <v>12.007788786666667</v>
      </c>
      <c r="AA100" s="33">
        <f>_xlfn.STDEV.P(Y100:Y102)</f>
        <v>0.80901847020166884</v>
      </c>
    </row>
    <row r="101" spans="1:27">
      <c r="A101" s="33" t="s">
        <v>609</v>
      </c>
      <c r="B101" s="33">
        <v>0.1022</v>
      </c>
      <c r="C101" s="45">
        <v>133</v>
      </c>
      <c r="D101" s="46">
        <v>15</v>
      </c>
      <c r="E101" s="46">
        <v>22.763829382000001</v>
      </c>
      <c r="F101" s="46">
        <v>34.126032109999997</v>
      </c>
      <c r="G101" s="22">
        <f>F101-E101</f>
        <v>11.362202727999996</v>
      </c>
      <c r="H101" s="33"/>
      <c r="I101" s="33"/>
      <c r="J101" s="113" t="s">
        <v>609</v>
      </c>
      <c r="K101" s="33">
        <v>0.1045</v>
      </c>
      <c r="L101" s="45">
        <v>133</v>
      </c>
      <c r="M101" s="46">
        <v>15</v>
      </c>
      <c r="N101" s="46">
        <v>23.778037829999999</v>
      </c>
      <c r="O101" s="46">
        <v>36.894513519999997</v>
      </c>
      <c r="P101" s="22">
        <f>O101-N101</f>
        <v>13.116475689999998</v>
      </c>
      <c r="Q101" s="33"/>
      <c r="R101" s="33"/>
      <c r="S101" s="113" t="s">
        <v>609</v>
      </c>
      <c r="T101" s="33">
        <v>0.1023</v>
      </c>
      <c r="U101" s="45">
        <v>133</v>
      </c>
      <c r="V101" s="46">
        <v>15</v>
      </c>
      <c r="W101" s="46">
        <v>23.739307419999999</v>
      </c>
      <c r="X101" s="46">
        <v>36.8901203</v>
      </c>
      <c r="Y101" s="22">
        <f>X101-W101</f>
        <v>13.15081288</v>
      </c>
      <c r="Z101" s="33"/>
      <c r="AA101" s="33"/>
    </row>
    <row r="102" spans="1:27">
      <c r="A102" s="113" t="s">
        <v>609</v>
      </c>
      <c r="B102" s="33">
        <v>0.10829999999999999</v>
      </c>
      <c r="C102" s="43">
        <v>133</v>
      </c>
      <c r="D102" s="44">
        <v>15</v>
      </c>
      <c r="E102" s="24">
        <v>22.783210839999999</v>
      </c>
      <c r="F102" s="24">
        <v>35.103692459999998</v>
      </c>
      <c r="G102" s="25">
        <f>F102-E102</f>
        <v>12.320481619999999</v>
      </c>
      <c r="H102" s="33"/>
      <c r="I102" s="33"/>
      <c r="J102" s="33" t="s">
        <v>420</v>
      </c>
      <c r="K102" s="33">
        <v>0.1036</v>
      </c>
      <c r="L102" s="43">
        <v>133</v>
      </c>
      <c r="M102" s="44">
        <v>15</v>
      </c>
      <c r="N102" s="24">
        <v>23.754419370000001</v>
      </c>
      <c r="O102" s="24">
        <v>37.782435169999999</v>
      </c>
      <c r="P102" s="25">
        <f>O102-N102</f>
        <v>14.028015799999999</v>
      </c>
      <c r="Q102" s="33"/>
      <c r="R102" s="33"/>
      <c r="S102" s="113" t="s">
        <v>609</v>
      </c>
      <c r="T102" s="33">
        <v>9.7799999999999998E-2</v>
      </c>
      <c r="U102" s="43">
        <v>133</v>
      </c>
      <c r="V102" s="44">
        <v>15</v>
      </c>
      <c r="W102" s="24">
        <v>23.756130979999998</v>
      </c>
      <c r="X102" s="24">
        <v>35.235861939999999</v>
      </c>
      <c r="Y102" s="25">
        <f>X102-W102</f>
        <v>11.479730960000001</v>
      </c>
      <c r="Z102" s="33"/>
      <c r="AA102" s="33"/>
    </row>
    <row r="103" spans="1:27" s="33" customFormat="1">
      <c r="A103" s="52" t="s">
        <v>417</v>
      </c>
      <c r="J103" s="52" t="s">
        <v>111</v>
      </c>
      <c r="S103" s="52" t="s">
        <v>412</v>
      </c>
    </row>
    <row r="104" spans="1:27" s="33" customFormat="1">
      <c r="A104" s="113" t="s">
        <v>308</v>
      </c>
      <c r="B104" s="113" t="s">
        <v>307</v>
      </c>
      <c r="C104" s="37" t="s">
        <v>6</v>
      </c>
      <c r="D104" s="38" t="s">
        <v>7</v>
      </c>
      <c r="E104" s="156" t="s">
        <v>555</v>
      </c>
      <c r="F104" s="94" t="s">
        <v>556</v>
      </c>
      <c r="G104" s="167" t="s">
        <v>557</v>
      </c>
      <c r="H104" s="33" t="s">
        <v>8</v>
      </c>
      <c r="I104" s="33" t="s">
        <v>11</v>
      </c>
      <c r="J104" s="113" t="s">
        <v>308</v>
      </c>
      <c r="K104" s="113" t="s">
        <v>307</v>
      </c>
      <c r="L104" s="37" t="s">
        <v>6</v>
      </c>
      <c r="M104" s="38" t="s">
        <v>7</v>
      </c>
      <c r="N104" s="156" t="s">
        <v>555</v>
      </c>
      <c r="O104" s="94" t="s">
        <v>556</v>
      </c>
      <c r="P104" s="167" t="s">
        <v>557</v>
      </c>
      <c r="Q104" s="33" t="s">
        <v>8</v>
      </c>
      <c r="R104" s="33" t="s">
        <v>11</v>
      </c>
      <c r="S104" s="113" t="s">
        <v>308</v>
      </c>
      <c r="T104" s="113" t="s">
        <v>307</v>
      </c>
      <c r="U104" s="37" t="s">
        <v>6</v>
      </c>
      <c r="V104" s="38" t="s">
        <v>7</v>
      </c>
      <c r="W104" s="156" t="s">
        <v>555</v>
      </c>
      <c r="X104" s="94" t="s">
        <v>556</v>
      </c>
      <c r="Y104" s="167" t="s">
        <v>557</v>
      </c>
      <c r="Z104" s="33" t="s">
        <v>8</v>
      </c>
      <c r="AA104" s="33" t="s">
        <v>11</v>
      </c>
    </row>
    <row r="105" spans="1:27" s="33" customFormat="1">
      <c r="A105" s="113" t="s">
        <v>360</v>
      </c>
      <c r="B105" s="33">
        <v>0.1048</v>
      </c>
      <c r="C105" s="41">
        <v>133</v>
      </c>
      <c r="D105" s="42">
        <v>15</v>
      </c>
      <c r="E105" s="18">
        <v>23.22349384</v>
      </c>
      <c r="F105" s="18">
        <v>29.56432933</v>
      </c>
      <c r="G105" s="19">
        <f>F105-E105</f>
        <v>6.3408354899999999</v>
      </c>
      <c r="H105" s="33">
        <f>AVERAGE(G105:G107)</f>
        <v>6.0129609999999998</v>
      </c>
      <c r="I105" s="33">
        <f>_xlfn.STDEV.P(G105:G107)</f>
        <v>0.54278867090346994</v>
      </c>
      <c r="J105" s="113" t="s">
        <v>609</v>
      </c>
      <c r="K105" s="33">
        <v>9.8699999999999996E-2</v>
      </c>
      <c r="L105" s="41">
        <v>133</v>
      </c>
      <c r="M105" s="42">
        <v>15</v>
      </c>
      <c r="N105" s="18">
        <v>23.254879819999999</v>
      </c>
      <c r="O105" s="18">
        <v>29.087503420000001</v>
      </c>
      <c r="P105" s="19">
        <f>O105-N105</f>
        <v>5.8326236000000016</v>
      </c>
      <c r="Q105" s="33">
        <f>AVERAGE(P105:P107)</f>
        <v>5.6832859066666686</v>
      </c>
      <c r="R105" s="33">
        <f>_xlfn.STDEV.P(P105:P107)</f>
        <v>0.64264317847618013</v>
      </c>
      <c r="S105" s="113" t="s">
        <v>609</v>
      </c>
      <c r="T105" s="33">
        <v>9.5600000000000004E-2</v>
      </c>
      <c r="U105" s="41">
        <v>133</v>
      </c>
      <c r="V105" s="42">
        <v>15</v>
      </c>
      <c r="W105" s="18">
        <v>23.254606819999999</v>
      </c>
      <c r="X105" s="18">
        <v>28.890411839999999</v>
      </c>
      <c r="Y105" s="19">
        <f>X105-W105</f>
        <v>5.6358050199999994</v>
      </c>
      <c r="Z105" s="33">
        <f>AVERAGE(Y105:Y107)</f>
        <v>5.1970821499999991</v>
      </c>
      <c r="AA105" s="33">
        <f>_xlfn.STDEV.P(Y105:Y107)</f>
        <v>0.32595602541759466</v>
      </c>
    </row>
    <row r="106" spans="1:27" s="33" customFormat="1">
      <c r="A106" s="113" t="s">
        <v>609</v>
      </c>
      <c r="B106" s="33">
        <v>0.1023</v>
      </c>
      <c r="C106" s="45">
        <v>133</v>
      </c>
      <c r="D106" s="46">
        <v>15</v>
      </c>
      <c r="E106" s="46">
        <v>23.230984370000002</v>
      </c>
      <c r="F106" s="46">
        <v>28.478923229999999</v>
      </c>
      <c r="G106" s="22">
        <f>F106-E106</f>
        <v>5.2479388599999979</v>
      </c>
      <c r="J106" s="113" t="s">
        <v>609</v>
      </c>
      <c r="K106" s="33">
        <v>0.1047</v>
      </c>
      <c r="L106" s="45">
        <v>133</v>
      </c>
      <c r="M106" s="46">
        <v>15</v>
      </c>
      <c r="N106" s="46">
        <v>23.23439054</v>
      </c>
      <c r="O106" s="46">
        <v>29.619383200000001</v>
      </c>
      <c r="P106" s="22">
        <f>O106-N106</f>
        <v>6.3849926600000018</v>
      </c>
      <c r="S106" s="113" t="s">
        <v>609</v>
      </c>
      <c r="T106" s="33">
        <v>0.1062</v>
      </c>
      <c r="U106" s="45">
        <v>133</v>
      </c>
      <c r="V106" s="46">
        <v>15</v>
      </c>
      <c r="W106" s="46">
        <v>23.254133960000001</v>
      </c>
      <c r="X106" s="46">
        <v>28.109328439999999</v>
      </c>
      <c r="Y106" s="22">
        <f>X106-W106</f>
        <v>4.855194479999998</v>
      </c>
    </row>
    <row r="107" spans="1:27" s="33" customFormat="1">
      <c r="A107" s="113" t="s">
        <v>609</v>
      </c>
      <c r="B107" s="33">
        <v>9.6500000000000002E-2</v>
      </c>
      <c r="C107" s="43">
        <v>133</v>
      </c>
      <c r="D107" s="44">
        <v>15</v>
      </c>
      <c r="E107" s="24">
        <v>23.228794560000001</v>
      </c>
      <c r="F107" s="24">
        <v>29.678903210000001</v>
      </c>
      <c r="G107" s="25">
        <f>F107-E107</f>
        <v>6.4501086500000007</v>
      </c>
      <c r="J107" s="33" t="s">
        <v>421</v>
      </c>
      <c r="K107" s="33">
        <v>0.1038</v>
      </c>
      <c r="L107" s="43">
        <v>133</v>
      </c>
      <c r="M107" s="44">
        <v>15</v>
      </c>
      <c r="N107" s="24">
        <v>23.256783209999998</v>
      </c>
      <c r="O107" s="24">
        <v>28.089024670000001</v>
      </c>
      <c r="P107" s="25">
        <f>O107-N107</f>
        <v>4.8322414600000023</v>
      </c>
      <c r="S107" s="113" t="s">
        <v>609</v>
      </c>
      <c r="T107" s="33">
        <v>0.10390000000000001</v>
      </c>
      <c r="U107" s="43">
        <v>133</v>
      </c>
      <c r="V107" s="44">
        <v>15</v>
      </c>
      <c r="W107" s="24">
        <v>23.247562309999999</v>
      </c>
      <c r="X107" s="24">
        <v>28.347809259999998</v>
      </c>
      <c r="Y107" s="25">
        <f>X107-W107</f>
        <v>5.1002469499999989</v>
      </c>
    </row>
    <row r="108" spans="1:27" s="33" customFormat="1">
      <c r="A108" s="52" t="s">
        <v>418</v>
      </c>
      <c r="J108" s="52" t="s">
        <v>112</v>
      </c>
      <c r="S108" s="52" t="s">
        <v>411</v>
      </c>
    </row>
    <row r="109" spans="1:27" s="33" customFormat="1">
      <c r="A109" s="113" t="s">
        <v>308</v>
      </c>
      <c r="B109" s="113" t="s">
        <v>307</v>
      </c>
      <c r="C109" s="37" t="s">
        <v>6</v>
      </c>
      <c r="D109" s="38" t="s">
        <v>7</v>
      </c>
      <c r="E109" s="156" t="s">
        <v>555</v>
      </c>
      <c r="F109" s="94" t="s">
        <v>556</v>
      </c>
      <c r="G109" s="167" t="s">
        <v>557</v>
      </c>
      <c r="H109" s="33" t="s">
        <v>8</v>
      </c>
      <c r="I109" s="33" t="s">
        <v>11</v>
      </c>
      <c r="J109" s="113" t="s">
        <v>308</v>
      </c>
      <c r="K109" s="113" t="s">
        <v>307</v>
      </c>
      <c r="L109" s="37" t="s">
        <v>6</v>
      </c>
      <c r="M109" s="38" t="s">
        <v>7</v>
      </c>
      <c r="N109" s="156" t="s">
        <v>555</v>
      </c>
      <c r="O109" s="94" t="s">
        <v>556</v>
      </c>
      <c r="P109" s="167" t="s">
        <v>557</v>
      </c>
      <c r="Q109" s="33" t="s">
        <v>8</v>
      </c>
      <c r="R109" s="33" t="s">
        <v>11</v>
      </c>
      <c r="S109" s="113" t="s">
        <v>308</v>
      </c>
      <c r="T109" s="113" t="s">
        <v>307</v>
      </c>
      <c r="U109" s="37" t="s">
        <v>6</v>
      </c>
      <c r="V109" s="38" t="s">
        <v>7</v>
      </c>
      <c r="W109" s="156" t="s">
        <v>555</v>
      </c>
      <c r="X109" s="94" t="s">
        <v>556</v>
      </c>
      <c r="Y109" s="167" t="s">
        <v>557</v>
      </c>
      <c r="Z109" s="33" t="s">
        <v>8</v>
      </c>
      <c r="AA109" s="33" t="s">
        <v>11</v>
      </c>
    </row>
    <row r="110" spans="1:27" s="33" customFormat="1">
      <c r="A110" s="113" t="s">
        <v>361</v>
      </c>
      <c r="B110" s="33">
        <v>0.1045</v>
      </c>
      <c r="C110" s="41">
        <v>133</v>
      </c>
      <c r="D110" s="42">
        <v>15</v>
      </c>
      <c r="E110" s="18">
        <v>23.254833919999999</v>
      </c>
      <c r="F110" s="18">
        <v>28.546739219999999</v>
      </c>
      <c r="G110" s="19">
        <f>F110-E110</f>
        <v>5.2919052999999998</v>
      </c>
      <c r="H110" s="33">
        <f>AVERAGE(G110:G112)</f>
        <v>5.3684524099999997</v>
      </c>
      <c r="I110" s="33">
        <f>_xlfn.STDEV.P(G110:G112)</f>
        <v>0.45623253239733719</v>
      </c>
      <c r="J110" s="113" t="s">
        <v>609</v>
      </c>
      <c r="K110" s="33">
        <v>0.1026</v>
      </c>
      <c r="L110" s="41">
        <v>133</v>
      </c>
      <c r="M110" s="42">
        <v>15</v>
      </c>
      <c r="N110" s="18">
        <v>23.223467540000001</v>
      </c>
      <c r="O110" s="18">
        <v>28.037890430000001</v>
      </c>
      <c r="P110" s="19">
        <f>O110-N110</f>
        <v>4.8144228899999995</v>
      </c>
      <c r="Q110" s="33">
        <f>AVERAGE(P110:P112)</f>
        <v>5.1720679166666663</v>
      </c>
      <c r="R110" s="33">
        <f>_xlfn.STDEV.P(P110:P112)</f>
        <v>0.52976219771800925</v>
      </c>
      <c r="S110" s="113" t="s">
        <v>609</v>
      </c>
      <c r="T110" s="33">
        <v>0.1022</v>
      </c>
      <c r="U110" s="41">
        <v>133</v>
      </c>
      <c r="V110" s="42">
        <v>15</v>
      </c>
      <c r="W110" s="18">
        <v>23.56780921</v>
      </c>
      <c r="X110" s="18">
        <v>28.120344930000002</v>
      </c>
      <c r="Y110" s="19">
        <f>X110-W110</f>
        <v>4.5525357200000016</v>
      </c>
      <c r="Z110" s="33">
        <f>AVERAGE(Y110:Y112)</f>
        <v>4.9060539033333344</v>
      </c>
      <c r="AA110" s="33">
        <f>_xlfn.STDEV.P(Y110:Y112)</f>
        <v>0.59868936733896205</v>
      </c>
    </row>
    <row r="111" spans="1:27" s="33" customFormat="1">
      <c r="A111" s="113" t="s">
        <v>609</v>
      </c>
      <c r="B111" s="33">
        <v>0.10539999999999999</v>
      </c>
      <c r="C111" s="45">
        <v>133</v>
      </c>
      <c r="D111" s="46">
        <v>15</v>
      </c>
      <c r="E111" s="46">
        <v>23.22789045</v>
      </c>
      <c r="F111" s="46">
        <v>29.189438540000001</v>
      </c>
      <c r="G111" s="22">
        <f>F111-E111</f>
        <v>5.9615480900000009</v>
      </c>
      <c r="J111" s="113" t="s">
        <v>609</v>
      </c>
      <c r="K111" s="33">
        <v>0.1013</v>
      </c>
      <c r="L111" s="45">
        <v>133</v>
      </c>
      <c r="M111" s="46">
        <v>15</v>
      </c>
      <c r="N111" s="46">
        <v>23.22789045</v>
      </c>
      <c r="O111" s="46">
        <v>29.148903239999999</v>
      </c>
      <c r="P111" s="22">
        <f>O111-N111</f>
        <v>5.9210127899999989</v>
      </c>
      <c r="S111" s="113" t="s">
        <v>609</v>
      </c>
      <c r="T111" s="33">
        <v>0.10340000000000001</v>
      </c>
      <c r="U111" s="45">
        <v>133</v>
      </c>
      <c r="V111" s="46">
        <v>15</v>
      </c>
      <c r="W111" s="46">
        <v>23.253309139999999</v>
      </c>
      <c r="X111" s="46">
        <v>29.002389430000001</v>
      </c>
      <c r="Y111" s="22">
        <f>X111-W111</f>
        <v>5.749080290000002</v>
      </c>
    </row>
    <row r="112" spans="1:27" s="33" customFormat="1">
      <c r="A112" s="113" t="s">
        <v>609</v>
      </c>
      <c r="B112" s="33">
        <v>0.1022</v>
      </c>
      <c r="C112" s="43">
        <v>133</v>
      </c>
      <c r="D112" s="44">
        <v>15</v>
      </c>
      <c r="E112" s="24">
        <v>23.23573829</v>
      </c>
      <c r="F112" s="24">
        <v>28.087642129999999</v>
      </c>
      <c r="G112" s="25">
        <f>F112-E112</f>
        <v>4.8519038399999985</v>
      </c>
      <c r="J112" s="33" t="s">
        <v>422</v>
      </c>
      <c r="K112" s="33">
        <v>1.005E-2</v>
      </c>
      <c r="L112" s="43">
        <v>133</v>
      </c>
      <c r="M112" s="44">
        <v>15</v>
      </c>
      <c r="N112" s="24">
        <v>23.230561359999999</v>
      </c>
      <c r="O112" s="24">
        <v>28.01132943</v>
      </c>
      <c r="P112" s="25">
        <f>O112-N112</f>
        <v>4.7807680700000006</v>
      </c>
      <c r="S112" s="113" t="s">
        <v>609</v>
      </c>
      <c r="T112" s="33">
        <v>0.1072</v>
      </c>
      <c r="U112" s="43">
        <v>133</v>
      </c>
      <c r="V112" s="44">
        <v>15</v>
      </c>
      <c r="W112" s="24">
        <v>23.24134462</v>
      </c>
      <c r="X112" s="24">
        <v>27.65789032</v>
      </c>
      <c r="Y112" s="25">
        <f>X112-W112</f>
        <v>4.4165457000000004</v>
      </c>
    </row>
    <row r="113" spans="1:28" s="33" customFormat="1">
      <c r="D113" s="47"/>
    </row>
    <row r="114" spans="1:28" s="33" customFormat="1">
      <c r="A114" s="47"/>
      <c r="B114" s="47"/>
      <c r="C114" s="47"/>
      <c r="D114" s="47"/>
      <c r="E114" s="47"/>
      <c r="F114" s="47"/>
    </row>
    <row r="115" spans="1:28" s="33" customFormat="1">
      <c r="A115" s="49" t="s">
        <v>423</v>
      </c>
      <c r="B115" s="49"/>
      <c r="C115" s="49"/>
      <c r="D115" s="51"/>
      <c r="E115" s="49"/>
      <c r="F115" s="39" t="s">
        <v>316</v>
      </c>
    </row>
    <row r="116" spans="1:28">
      <c r="A116" s="52" t="s">
        <v>432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52" t="s">
        <v>430</v>
      </c>
      <c r="L116" s="33"/>
      <c r="M116" s="33"/>
      <c r="N116" s="33"/>
      <c r="O116" s="33"/>
      <c r="P116" s="33"/>
      <c r="Q116" s="33"/>
      <c r="R116" s="33"/>
      <c r="S116" s="33"/>
      <c r="T116" s="52" t="s">
        <v>425</v>
      </c>
      <c r="U116" s="33"/>
      <c r="V116" s="33"/>
      <c r="W116" s="33"/>
      <c r="X116" s="33"/>
      <c r="Y116" s="33"/>
      <c r="Z116" s="33"/>
      <c r="AA116" s="33"/>
      <c r="AB116" s="33"/>
    </row>
    <row r="117" spans="1:28">
      <c r="A117" s="33" t="s">
        <v>424</v>
      </c>
      <c r="B117" s="113" t="s">
        <v>307</v>
      </c>
      <c r="C117" s="37" t="s">
        <v>6</v>
      </c>
      <c r="D117" s="38" t="s">
        <v>7</v>
      </c>
      <c r="E117" s="156" t="s">
        <v>555</v>
      </c>
      <c r="F117" s="94" t="s">
        <v>556</v>
      </c>
      <c r="G117" s="167" t="s">
        <v>557</v>
      </c>
      <c r="H117" s="33" t="s">
        <v>8</v>
      </c>
      <c r="I117" s="33" t="s">
        <v>11</v>
      </c>
      <c r="J117" s="33"/>
      <c r="K117" s="113" t="s">
        <v>424</v>
      </c>
      <c r="L117" s="113" t="s">
        <v>307</v>
      </c>
      <c r="M117" s="37" t="s">
        <v>6</v>
      </c>
      <c r="N117" s="38" t="s">
        <v>7</v>
      </c>
      <c r="O117" s="156" t="s">
        <v>555</v>
      </c>
      <c r="P117" s="94" t="s">
        <v>556</v>
      </c>
      <c r="Q117" s="167" t="s">
        <v>557</v>
      </c>
      <c r="R117" s="33" t="s">
        <v>8</v>
      </c>
      <c r="S117" s="33" t="s">
        <v>11</v>
      </c>
      <c r="T117" s="113" t="s">
        <v>424</v>
      </c>
      <c r="U117" s="113" t="s">
        <v>307</v>
      </c>
      <c r="V117" s="37" t="s">
        <v>6</v>
      </c>
      <c r="W117" s="38" t="s">
        <v>7</v>
      </c>
      <c r="X117" s="156" t="s">
        <v>555</v>
      </c>
      <c r="Y117" s="94" t="s">
        <v>556</v>
      </c>
      <c r="Z117" s="167" t="s">
        <v>557</v>
      </c>
      <c r="AA117" s="33" t="s">
        <v>8</v>
      </c>
      <c r="AB117" s="33" t="s">
        <v>11</v>
      </c>
    </row>
    <row r="118" spans="1:28">
      <c r="A118" s="33">
        <v>5.9999999999999995E-4</v>
      </c>
      <c r="B118" s="33">
        <v>7.7999999999999996E-3</v>
      </c>
      <c r="C118" s="41">
        <v>133</v>
      </c>
      <c r="D118" s="42">
        <v>15</v>
      </c>
      <c r="E118" s="18">
        <v>23.253590429999999</v>
      </c>
      <c r="F118" s="18">
        <v>39.289902310000002</v>
      </c>
      <c r="G118" s="19">
        <f>F118-E118</f>
        <v>16.036311880000003</v>
      </c>
      <c r="H118" s="33">
        <f>AVERAGE(G118:G120)</f>
        <v>16.958625796666666</v>
      </c>
      <c r="I118" s="33">
        <f>_xlfn.STDEV.P(G118:G120)</f>
        <v>0.79406054535957438</v>
      </c>
      <c r="J118" s="33"/>
      <c r="K118" s="113">
        <v>5.9999999999999995E-4</v>
      </c>
      <c r="L118" s="113" t="s">
        <v>307</v>
      </c>
      <c r="M118" s="41">
        <v>133</v>
      </c>
      <c r="N118" s="42">
        <v>15</v>
      </c>
      <c r="O118" s="18">
        <v>23.223904529999999</v>
      </c>
      <c r="P118" s="18">
        <v>48.237891529999999</v>
      </c>
      <c r="Q118" s="19">
        <f>P118-O118</f>
        <v>25.013987</v>
      </c>
      <c r="R118" s="33">
        <f>AVERAGE(Q118:Q120)</f>
        <v>25.221315376666666</v>
      </c>
      <c r="S118" s="33">
        <f>_xlfn.STDEV.P(Q118:Q120)</f>
        <v>1.7333784593009216</v>
      </c>
      <c r="T118" s="33">
        <v>5.9999999999999995E-4</v>
      </c>
      <c r="U118" s="33">
        <v>9.7900000000000001E-2</v>
      </c>
      <c r="V118" s="41">
        <v>133</v>
      </c>
      <c r="W118" s="42">
        <v>15</v>
      </c>
      <c r="X118" s="18">
        <v>23.245893250000002</v>
      </c>
      <c r="Y118" s="18">
        <v>25.980421020000001</v>
      </c>
      <c r="Z118" s="19">
        <f>Y118-X118</f>
        <v>2.7345277699999997</v>
      </c>
      <c r="AA118" s="33">
        <f>AVERAGE(Z118:Z120)</f>
        <v>2.8606946499999992</v>
      </c>
      <c r="AB118" s="33">
        <f>_xlfn.STDEV.P(Z118:Z120)</f>
        <v>0.19500072800416821</v>
      </c>
    </row>
    <row r="119" spans="1:28">
      <c r="A119" s="113">
        <v>5.9999999999999995E-4</v>
      </c>
      <c r="B119" s="33">
        <v>7.3000000000000001E-3</v>
      </c>
      <c r="C119" s="45">
        <v>133</v>
      </c>
      <c r="D119" s="46">
        <v>15</v>
      </c>
      <c r="E119" s="46">
        <v>23.25890845</v>
      </c>
      <c r="F119" s="46">
        <v>40.123893039999999</v>
      </c>
      <c r="G119" s="22">
        <f>F119-E119</f>
        <v>16.864984589999999</v>
      </c>
      <c r="H119" s="33"/>
      <c r="I119" s="33"/>
      <c r="J119" s="33"/>
      <c r="K119" s="113">
        <v>5.9999999999999995E-4</v>
      </c>
      <c r="L119" s="113" t="s">
        <v>307</v>
      </c>
      <c r="M119" s="45">
        <v>133</v>
      </c>
      <c r="N119" s="46">
        <v>15</v>
      </c>
      <c r="O119" s="46">
        <v>23.249025889999999</v>
      </c>
      <c r="P119" s="46">
        <v>50.689345269999997</v>
      </c>
      <c r="Q119" s="22">
        <f>P119-O119</f>
        <v>27.440319379999998</v>
      </c>
      <c r="R119" s="33"/>
      <c r="S119" s="33"/>
      <c r="T119" s="113">
        <v>5.9999999999999995E-4</v>
      </c>
      <c r="U119" s="33">
        <v>0.1028</v>
      </c>
      <c r="V119" s="45">
        <v>133</v>
      </c>
      <c r="W119" s="46">
        <v>15</v>
      </c>
      <c r="X119" s="46">
        <v>23.257890320000001</v>
      </c>
      <c r="Y119" s="46">
        <v>26.394034520000002</v>
      </c>
      <c r="Z119" s="22">
        <f>Y119-X119</f>
        <v>3.1361442000000004</v>
      </c>
      <c r="AA119" s="33"/>
      <c r="AB119" s="33"/>
    </row>
    <row r="120" spans="1:28">
      <c r="A120" s="113">
        <v>5.9999999999999995E-4</v>
      </c>
      <c r="B120" s="33">
        <v>6.7999999999999996E-3</v>
      </c>
      <c r="C120" s="43">
        <v>133</v>
      </c>
      <c r="D120" s="44">
        <v>15</v>
      </c>
      <c r="E120" s="24">
        <v>23.261109430000001</v>
      </c>
      <c r="F120" s="24">
        <v>41.235690349999999</v>
      </c>
      <c r="G120" s="25">
        <f>F120-E120</f>
        <v>17.974580919999998</v>
      </c>
      <c r="H120" s="33"/>
      <c r="I120" s="33"/>
      <c r="J120" s="33"/>
      <c r="K120" s="113">
        <v>5.9999999999999995E-4</v>
      </c>
      <c r="L120" s="113" t="s">
        <v>307</v>
      </c>
      <c r="M120" s="43">
        <v>133</v>
      </c>
      <c r="N120" s="44">
        <v>15</v>
      </c>
      <c r="O120" s="24">
        <v>23.23418934</v>
      </c>
      <c r="P120" s="24">
        <v>46.443829090000001</v>
      </c>
      <c r="Q120" s="25">
        <f>P120-O120</f>
        <v>23.209639750000001</v>
      </c>
      <c r="R120" s="33"/>
      <c r="S120" s="33"/>
      <c r="T120" s="113">
        <v>5.9999999999999995E-4</v>
      </c>
      <c r="U120" s="33">
        <v>0.1045</v>
      </c>
      <c r="V120" s="43">
        <v>133</v>
      </c>
      <c r="W120" s="44">
        <v>15</v>
      </c>
      <c r="X120" s="24">
        <v>23.256789340000001</v>
      </c>
      <c r="Y120" s="24">
        <v>25.968201319999999</v>
      </c>
      <c r="Z120" s="25">
        <f>Y120-X120</f>
        <v>2.7114119799999976</v>
      </c>
      <c r="AA120" s="33"/>
      <c r="AB120" s="33"/>
    </row>
    <row r="121" spans="1:28">
      <c r="A121" s="52" t="s">
        <v>433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52" t="s">
        <v>429</v>
      </c>
      <c r="L121" s="33"/>
      <c r="M121" s="33"/>
      <c r="N121" s="33"/>
      <c r="O121" s="33"/>
      <c r="P121" s="33"/>
      <c r="Q121" s="33"/>
      <c r="R121" s="33"/>
      <c r="S121" s="33"/>
      <c r="T121" s="52" t="s">
        <v>426</v>
      </c>
      <c r="U121" s="33"/>
      <c r="V121" s="33"/>
      <c r="W121" s="33"/>
      <c r="X121" s="33"/>
      <c r="Y121" s="33"/>
      <c r="Z121" s="33"/>
      <c r="AA121" s="33"/>
      <c r="AB121" s="33"/>
    </row>
    <row r="122" spans="1:28">
      <c r="A122" s="113" t="s">
        <v>424</v>
      </c>
      <c r="B122" s="113" t="s">
        <v>307</v>
      </c>
      <c r="C122" s="37" t="s">
        <v>6</v>
      </c>
      <c r="D122" s="38" t="s">
        <v>7</v>
      </c>
      <c r="E122" s="156" t="s">
        <v>555</v>
      </c>
      <c r="F122" s="94" t="s">
        <v>556</v>
      </c>
      <c r="G122" s="167" t="s">
        <v>557</v>
      </c>
      <c r="H122" s="33" t="s">
        <v>8</v>
      </c>
      <c r="I122" s="33" t="s">
        <v>11</v>
      </c>
      <c r="J122" s="33"/>
      <c r="K122" s="113" t="s">
        <v>424</v>
      </c>
      <c r="L122" s="113" t="s">
        <v>307</v>
      </c>
      <c r="M122" s="37" t="s">
        <v>6</v>
      </c>
      <c r="N122" s="38" t="s">
        <v>7</v>
      </c>
      <c r="O122" s="156" t="s">
        <v>555</v>
      </c>
      <c r="P122" s="94" t="s">
        <v>556</v>
      </c>
      <c r="Q122" s="167" t="s">
        <v>557</v>
      </c>
      <c r="R122" s="33" t="s">
        <v>8</v>
      </c>
      <c r="S122" s="33" t="s">
        <v>11</v>
      </c>
      <c r="T122" s="113" t="s">
        <v>424</v>
      </c>
      <c r="U122" s="113" t="s">
        <v>307</v>
      </c>
      <c r="V122" s="37" t="s">
        <v>6</v>
      </c>
      <c r="W122" s="38" t="s">
        <v>7</v>
      </c>
      <c r="X122" s="156" t="s">
        <v>555</v>
      </c>
      <c r="Y122" s="94" t="s">
        <v>556</v>
      </c>
      <c r="Z122" s="167" t="s">
        <v>557</v>
      </c>
      <c r="AA122" s="33" t="s">
        <v>8</v>
      </c>
      <c r="AB122" s="33" t="s">
        <v>11</v>
      </c>
    </row>
    <row r="123" spans="1:28">
      <c r="A123" s="33" t="s">
        <v>436</v>
      </c>
      <c r="B123" s="33">
        <v>6.6E-3</v>
      </c>
      <c r="C123" s="41">
        <v>133</v>
      </c>
      <c r="D123" s="42">
        <v>15</v>
      </c>
      <c r="E123" s="18">
        <v>23.234789020000001</v>
      </c>
      <c r="F123" s="18">
        <v>36.890426679999997</v>
      </c>
      <c r="G123" s="19">
        <f>F123-E123</f>
        <v>13.655637659999996</v>
      </c>
      <c r="H123" s="33">
        <f>AVERAGE(G123:G125)</f>
        <v>13.323802696666666</v>
      </c>
      <c r="I123" s="33">
        <f>_xlfn.STDEV.P(G123:G125)</f>
        <v>0.62919101904953945</v>
      </c>
      <c r="J123" s="33"/>
      <c r="K123" s="33" t="s">
        <v>450</v>
      </c>
      <c r="L123" s="33">
        <v>6.1999999999999998E-3</v>
      </c>
      <c r="M123" s="41">
        <v>133</v>
      </c>
      <c r="N123" s="42">
        <v>15</v>
      </c>
      <c r="O123" s="18">
        <v>23.210934819999999</v>
      </c>
      <c r="P123" s="18">
        <v>41.660987140000003</v>
      </c>
      <c r="Q123" s="19">
        <f>P123-O123</f>
        <v>18.450052320000005</v>
      </c>
      <c r="R123" s="33">
        <f>AVERAGE(Q123:Q125)</f>
        <v>18.300344703333334</v>
      </c>
      <c r="S123" s="33">
        <f>_xlfn.STDEV.P(Q123:Q125)</f>
        <v>1.8171206902785013</v>
      </c>
      <c r="T123" s="113">
        <v>5.9999999999999995E-4</v>
      </c>
      <c r="U123" s="33">
        <v>1.54E-2</v>
      </c>
      <c r="V123" s="41">
        <v>133</v>
      </c>
      <c r="W123" s="42">
        <v>15</v>
      </c>
      <c r="X123" s="18">
        <v>23.235578180000001</v>
      </c>
      <c r="Y123" s="18">
        <v>25.13528045</v>
      </c>
      <c r="Z123" s="19">
        <f>Y123-X123</f>
        <v>1.8997022699999988</v>
      </c>
      <c r="AA123" s="33">
        <f>AVERAGE(Z123:Z125)</f>
        <v>1.9391437566666667</v>
      </c>
      <c r="AB123" s="33">
        <f>_xlfn.STDEV.P(Z123:Z125)</f>
        <v>0.13043518927270464</v>
      </c>
    </row>
    <row r="124" spans="1:28">
      <c r="A124" s="33">
        <v>5.9999999999999995E-4</v>
      </c>
      <c r="B124" s="33">
        <v>6.3E-3</v>
      </c>
      <c r="C124" s="45">
        <v>133</v>
      </c>
      <c r="D124" s="46">
        <v>15</v>
      </c>
      <c r="E124" s="46">
        <v>23.25689032</v>
      </c>
      <c r="F124" s="46">
        <v>37.129783349999997</v>
      </c>
      <c r="G124" s="22">
        <f>F124-E124</f>
        <v>13.872893029999997</v>
      </c>
      <c r="H124" s="33"/>
      <c r="I124" s="33"/>
      <c r="J124" s="33"/>
      <c r="K124" s="113">
        <v>5.9999999999999995E-4</v>
      </c>
      <c r="L124" s="33">
        <v>5.4000000000000003E-3</v>
      </c>
      <c r="M124" s="45">
        <v>133</v>
      </c>
      <c r="N124" s="46">
        <v>15</v>
      </c>
      <c r="O124" s="46">
        <v>23.241903449999999</v>
      </c>
      <c r="P124" s="46">
        <v>43.689123879999997</v>
      </c>
      <c r="Q124" s="22">
        <f>P124-O124</f>
        <v>20.447220429999998</v>
      </c>
      <c r="R124" s="33"/>
      <c r="S124" s="33"/>
      <c r="T124" s="113">
        <v>5.9999999999999995E-4</v>
      </c>
      <c r="U124" s="33">
        <v>1.67E-2</v>
      </c>
      <c r="V124" s="45">
        <v>133</v>
      </c>
      <c r="W124" s="46">
        <v>15</v>
      </c>
      <c r="X124" s="46">
        <v>23.254891839999999</v>
      </c>
      <c r="Y124" s="46">
        <v>25.057700950000001</v>
      </c>
      <c r="Z124" s="22">
        <f>Y124-X124</f>
        <v>1.8028091100000019</v>
      </c>
      <c r="AA124" s="33"/>
      <c r="AB124" s="33"/>
    </row>
    <row r="125" spans="1:28">
      <c r="A125" s="33">
        <v>5.9999999999999995E-4</v>
      </c>
      <c r="B125" s="33">
        <v>7.0000000000000001E-3</v>
      </c>
      <c r="C125" s="43">
        <v>133</v>
      </c>
      <c r="D125" s="44">
        <v>15</v>
      </c>
      <c r="E125" s="24">
        <v>23.25443602</v>
      </c>
      <c r="F125" s="24">
        <v>35.69731342</v>
      </c>
      <c r="G125" s="25">
        <f>F125-E125</f>
        <v>12.4428774</v>
      </c>
      <c r="H125" s="33"/>
      <c r="I125" s="33"/>
      <c r="J125" s="33"/>
      <c r="K125" s="113">
        <v>5.9999999999999995E-4</v>
      </c>
      <c r="L125" s="33">
        <v>6.7000000000000002E-3</v>
      </c>
      <c r="M125" s="43">
        <v>133</v>
      </c>
      <c r="N125" s="44">
        <v>15</v>
      </c>
      <c r="O125" s="24">
        <v>23.23513895</v>
      </c>
      <c r="P125" s="24">
        <v>39.238900309999998</v>
      </c>
      <c r="Q125" s="25">
        <f>P125-O125</f>
        <v>16.003761359999999</v>
      </c>
      <c r="R125" s="33"/>
      <c r="S125" s="33"/>
      <c r="T125" s="113">
        <v>5.9999999999999995E-4</v>
      </c>
      <c r="U125" s="33">
        <v>1.43E-2</v>
      </c>
      <c r="V125" s="43">
        <v>133</v>
      </c>
      <c r="W125" s="44">
        <v>15</v>
      </c>
      <c r="X125" s="24">
        <v>23.25321108</v>
      </c>
      <c r="Y125" s="24">
        <v>25.368130969999999</v>
      </c>
      <c r="Z125" s="25">
        <f>Y125-X125</f>
        <v>2.1149198899999995</v>
      </c>
      <c r="AA125" s="33"/>
      <c r="AB125" s="33"/>
    </row>
    <row r="126" spans="1:28">
      <c r="A126" s="52" t="s">
        <v>434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52" t="s">
        <v>431</v>
      </c>
      <c r="L126" s="33"/>
      <c r="M126" s="33"/>
      <c r="N126" s="33"/>
      <c r="O126" s="33"/>
      <c r="P126" s="33"/>
      <c r="Q126" s="33"/>
      <c r="R126" s="33"/>
      <c r="S126" s="33"/>
      <c r="T126" s="52" t="s">
        <v>427</v>
      </c>
      <c r="U126" s="33"/>
      <c r="V126" s="33"/>
      <c r="W126" s="33"/>
      <c r="X126" s="33"/>
      <c r="Y126" s="33"/>
      <c r="Z126" s="33"/>
      <c r="AA126" s="33"/>
      <c r="AB126" s="33"/>
    </row>
    <row r="127" spans="1:28">
      <c r="A127" s="113" t="s">
        <v>424</v>
      </c>
      <c r="B127" s="113" t="s">
        <v>307</v>
      </c>
      <c r="C127" s="37" t="s">
        <v>6</v>
      </c>
      <c r="D127" s="38" t="s">
        <v>7</v>
      </c>
      <c r="E127" s="156" t="s">
        <v>555</v>
      </c>
      <c r="F127" s="94" t="s">
        <v>556</v>
      </c>
      <c r="G127" s="167" t="s">
        <v>557</v>
      </c>
      <c r="H127" s="33" t="s">
        <v>8</v>
      </c>
      <c r="I127" s="33" t="s">
        <v>11</v>
      </c>
      <c r="J127" s="33"/>
      <c r="K127" s="113" t="s">
        <v>424</v>
      </c>
      <c r="L127" s="113" t="s">
        <v>307</v>
      </c>
      <c r="M127" s="37" t="s">
        <v>6</v>
      </c>
      <c r="N127" s="38" t="s">
        <v>7</v>
      </c>
      <c r="O127" s="156" t="s">
        <v>555</v>
      </c>
      <c r="P127" s="94" t="s">
        <v>556</v>
      </c>
      <c r="Q127" s="167" t="s">
        <v>557</v>
      </c>
      <c r="R127" s="33" t="s">
        <v>8</v>
      </c>
      <c r="S127" s="33" t="s">
        <v>11</v>
      </c>
      <c r="T127" s="113" t="s">
        <v>424</v>
      </c>
      <c r="U127" s="113" t="s">
        <v>307</v>
      </c>
      <c r="V127" s="37" t="s">
        <v>6</v>
      </c>
      <c r="W127" s="38" t="s">
        <v>7</v>
      </c>
      <c r="X127" s="156" t="s">
        <v>555</v>
      </c>
      <c r="Y127" s="94" t="s">
        <v>556</v>
      </c>
      <c r="Z127" s="167" t="s">
        <v>557</v>
      </c>
      <c r="AA127" s="33" t="s">
        <v>8</v>
      </c>
      <c r="AB127" s="33" t="s">
        <v>11</v>
      </c>
    </row>
    <row r="128" spans="1:28">
      <c r="A128" s="33" t="s">
        <v>453</v>
      </c>
      <c r="B128" s="33">
        <v>0</v>
      </c>
      <c r="C128" s="41">
        <v>133</v>
      </c>
      <c r="D128" s="42">
        <v>15</v>
      </c>
      <c r="E128" s="18">
        <v>23.256319560000001</v>
      </c>
      <c r="F128" s="18">
        <v>36.228904319999998</v>
      </c>
      <c r="G128" s="19">
        <f>F128-E128</f>
        <v>12.972584759999997</v>
      </c>
      <c r="H128" s="33">
        <f>AVERAGE(G128:G130)</f>
        <v>12.873088046666666</v>
      </c>
      <c r="I128" s="33">
        <f>_xlfn.STDEV.P(G128:G130)</f>
        <v>0.68015494348274852</v>
      </c>
      <c r="J128" s="33"/>
      <c r="K128" s="33" t="s">
        <v>451</v>
      </c>
      <c r="L128" s="33">
        <v>5.1999999999999998E-3</v>
      </c>
      <c r="M128" s="41">
        <v>133</v>
      </c>
      <c r="N128" s="42">
        <v>15</v>
      </c>
      <c r="O128" s="18">
        <v>23.259324509999999</v>
      </c>
      <c r="P128" s="18">
        <v>49.045219869999997</v>
      </c>
      <c r="Q128" s="19">
        <f>P128-O128</f>
        <v>25.785895359999998</v>
      </c>
      <c r="R128" s="33">
        <f>AVERAGE(Q128:Q130)</f>
        <v>24.873429590000001</v>
      </c>
      <c r="S128" s="33">
        <f>_xlfn.STDEV.P(Q128:Q130)</f>
        <v>0.84619103757755998</v>
      </c>
      <c r="T128" s="113">
        <v>5.9999999999999995E-4</v>
      </c>
      <c r="U128" s="33">
        <v>7.9000000000000008E-3</v>
      </c>
      <c r="V128" s="41">
        <v>133</v>
      </c>
      <c r="W128" s="42">
        <v>15</v>
      </c>
      <c r="X128" s="18">
        <v>23.253800930000001</v>
      </c>
      <c r="Y128" s="18">
        <v>26.39402982</v>
      </c>
      <c r="Z128" s="19">
        <f>Y128-X128</f>
        <v>3.1402288899999995</v>
      </c>
      <c r="AA128" s="33">
        <f>AVERAGE(Z128:Z130)</f>
        <v>3.4624920633333338</v>
      </c>
      <c r="AB128" s="33">
        <f>_xlfn.STDEV.P(Z128:Z130)</f>
        <v>0.51589038643080598</v>
      </c>
    </row>
    <row r="129" spans="1:28">
      <c r="A129" s="113">
        <v>5.9999999999999995E-4</v>
      </c>
      <c r="B129" s="33">
        <v>0.10290000000000001</v>
      </c>
      <c r="C129" s="45">
        <v>133</v>
      </c>
      <c r="D129" s="46">
        <v>15</v>
      </c>
      <c r="E129" s="46">
        <v>23.24095831</v>
      </c>
      <c r="F129" s="46">
        <v>36.892845780000002</v>
      </c>
      <c r="G129" s="22">
        <f>F129-E129</f>
        <v>13.651887470000002</v>
      </c>
      <c r="H129" s="33"/>
      <c r="I129" s="33"/>
      <c r="J129" s="33"/>
      <c r="K129" s="113">
        <v>5.9999999999999995E-4</v>
      </c>
      <c r="L129" s="33">
        <v>5.3E-3</v>
      </c>
      <c r="M129" s="45">
        <v>133</v>
      </c>
      <c r="N129" s="46">
        <v>15</v>
      </c>
      <c r="O129" s="46">
        <v>23.238904560000002</v>
      </c>
      <c r="P129" s="46">
        <v>46.985568960000002</v>
      </c>
      <c r="Q129" s="22">
        <f>P129-O129</f>
        <v>23.7466644</v>
      </c>
      <c r="R129" s="33"/>
      <c r="S129" s="33"/>
      <c r="T129" s="113">
        <v>5.9999999999999995E-4</v>
      </c>
      <c r="U129" s="33">
        <v>8.2000000000000007E-3</v>
      </c>
      <c r="V129" s="45">
        <v>133</v>
      </c>
      <c r="W129" s="46">
        <v>15</v>
      </c>
      <c r="X129" s="46">
        <v>23.253411839999998</v>
      </c>
      <c r="Y129" s="46">
        <v>27.443890119999999</v>
      </c>
      <c r="Z129" s="22">
        <f>Y129-X129</f>
        <v>4.1904782800000007</v>
      </c>
      <c r="AA129" s="33"/>
      <c r="AB129" s="33"/>
    </row>
    <row r="130" spans="1:28">
      <c r="A130" s="113">
        <v>5.9999999999999995E-4</v>
      </c>
      <c r="B130" s="33">
        <v>0.10340000000000001</v>
      </c>
      <c r="C130" s="43">
        <v>133</v>
      </c>
      <c r="D130" s="44">
        <v>15</v>
      </c>
      <c r="E130" s="24">
        <v>23.290128540000001</v>
      </c>
      <c r="F130" s="24">
        <v>35.284920450000001</v>
      </c>
      <c r="G130" s="25">
        <f>F130-E130</f>
        <v>11.99479191</v>
      </c>
      <c r="H130" s="33"/>
      <c r="I130" s="33"/>
      <c r="J130" s="33"/>
      <c r="K130" s="113">
        <v>5.9999999999999995E-4</v>
      </c>
      <c r="L130" s="33">
        <v>4.4999999999999997E-3</v>
      </c>
      <c r="M130" s="43">
        <v>133</v>
      </c>
      <c r="N130" s="44">
        <v>15</v>
      </c>
      <c r="O130" s="24">
        <v>23.256789019999999</v>
      </c>
      <c r="P130" s="24">
        <v>48.344518030000003</v>
      </c>
      <c r="Q130" s="25">
        <f>P130-O130</f>
        <v>25.087729010000004</v>
      </c>
      <c r="R130" s="33"/>
      <c r="S130" s="33"/>
      <c r="T130" s="113">
        <v>5.9999999999999995E-4</v>
      </c>
      <c r="U130" s="33">
        <v>7.9000000000000008E-3</v>
      </c>
      <c r="V130" s="43">
        <v>133</v>
      </c>
      <c r="W130" s="44">
        <v>15</v>
      </c>
      <c r="X130" s="24">
        <v>23.25347781</v>
      </c>
      <c r="Y130" s="24">
        <v>26.310246830000001</v>
      </c>
      <c r="Z130" s="25">
        <f>Y130-X130</f>
        <v>3.0567690200000008</v>
      </c>
      <c r="AA130" s="33"/>
      <c r="AB130" s="33"/>
    </row>
    <row r="131" spans="1:28">
      <c r="A131" s="52" t="s">
        <v>435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52" t="s">
        <v>428</v>
      </c>
      <c r="L131" s="33"/>
      <c r="M131" s="33"/>
      <c r="N131" s="33"/>
      <c r="O131" s="33"/>
      <c r="P131" s="33"/>
      <c r="Q131" s="33"/>
      <c r="R131" s="33"/>
      <c r="S131" s="33"/>
    </row>
    <row r="132" spans="1:28">
      <c r="A132" s="113" t="s">
        <v>424</v>
      </c>
      <c r="B132" s="113" t="s">
        <v>307</v>
      </c>
      <c r="C132" s="37" t="s">
        <v>6</v>
      </c>
      <c r="D132" s="38" t="s">
        <v>7</v>
      </c>
      <c r="E132" s="156" t="s">
        <v>555</v>
      </c>
      <c r="F132" s="94" t="s">
        <v>556</v>
      </c>
      <c r="G132" s="167" t="s">
        <v>557</v>
      </c>
      <c r="H132" s="33" t="s">
        <v>8</v>
      </c>
      <c r="I132" s="33" t="s">
        <v>11</v>
      </c>
      <c r="J132" s="33"/>
      <c r="K132" s="113" t="s">
        <v>424</v>
      </c>
      <c r="L132" s="113" t="s">
        <v>307</v>
      </c>
      <c r="M132" s="37" t="s">
        <v>6</v>
      </c>
      <c r="N132" s="38" t="s">
        <v>7</v>
      </c>
      <c r="O132" s="156" t="s">
        <v>555</v>
      </c>
      <c r="P132" s="94" t="s">
        <v>556</v>
      </c>
      <c r="Q132" s="167" t="s">
        <v>557</v>
      </c>
      <c r="R132" s="33" t="s">
        <v>8</v>
      </c>
      <c r="S132" s="33" t="s">
        <v>11</v>
      </c>
    </row>
    <row r="133" spans="1:28">
      <c r="A133" s="113">
        <v>5.9999999999999995E-4</v>
      </c>
      <c r="B133" s="33">
        <v>0.1053</v>
      </c>
      <c r="C133" s="41">
        <v>133</v>
      </c>
      <c r="D133" s="42">
        <v>15</v>
      </c>
      <c r="E133" s="18">
        <v>23.243903450000001</v>
      </c>
      <c r="F133" s="18">
        <v>31.389234210000001</v>
      </c>
      <c r="G133" s="19">
        <f>F133-E133</f>
        <v>8.1453307600000002</v>
      </c>
      <c r="H133" s="33">
        <f>AVERAGE(G133:G135)</f>
        <v>8.6732673066666681</v>
      </c>
      <c r="I133" s="33">
        <f>_xlfn.STDEV.P(G133:G135)</f>
        <v>0.44779169411331204</v>
      </c>
      <c r="J133" s="33"/>
      <c r="K133" s="113">
        <v>5.9999999999999995E-4</v>
      </c>
      <c r="L133" s="33">
        <v>6.3E-3</v>
      </c>
      <c r="M133" s="41">
        <v>133</v>
      </c>
      <c r="N133" s="42">
        <v>15</v>
      </c>
      <c r="O133" s="18">
        <v>23.25437891</v>
      </c>
      <c r="P133" s="18">
        <v>40.134452889999999</v>
      </c>
      <c r="Q133" s="19">
        <f>P133-O133</f>
        <v>16.880073979999999</v>
      </c>
      <c r="R133" s="33">
        <f>AVERAGE(Q133:Q135)</f>
        <v>17.812108616666666</v>
      </c>
      <c r="S133" s="33">
        <f>_xlfn.STDEV.P(Q133:Q135)</f>
        <v>1.2802068805159295</v>
      </c>
    </row>
    <row r="134" spans="1:28">
      <c r="A134" s="113">
        <v>5.9999999999999995E-4</v>
      </c>
      <c r="B134" s="33">
        <v>0.1036</v>
      </c>
      <c r="C134" s="45">
        <v>133</v>
      </c>
      <c r="D134" s="46">
        <v>15</v>
      </c>
      <c r="E134" s="46">
        <v>23.248909340000001</v>
      </c>
      <c r="F134" s="46">
        <v>32.489028320000003</v>
      </c>
      <c r="G134" s="22">
        <f>F134-E134</f>
        <v>9.2401189800000019</v>
      </c>
      <c r="H134" s="33"/>
      <c r="I134" s="33"/>
      <c r="J134" s="33"/>
      <c r="K134" s="113">
        <v>5.9999999999999995E-4</v>
      </c>
      <c r="L134" s="33">
        <v>5.7000000000000002E-3</v>
      </c>
      <c r="M134" s="45">
        <v>133</v>
      </c>
      <c r="N134" s="46">
        <v>15</v>
      </c>
      <c r="O134" s="46">
        <v>23.256912499999999</v>
      </c>
      <c r="P134" s="46">
        <v>42.879240080000002</v>
      </c>
      <c r="Q134" s="22">
        <f>P134-O134</f>
        <v>19.622327580000004</v>
      </c>
      <c r="R134" s="33"/>
      <c r="S134" s="33"/>
    </row>
    <row r="135" spans="1:28">
      <c r="A135" s="33" t="s">
        <v>454</v>
      </c>
      <c r="B135" s="33">
        <v>0.1021</v>
      </c>
      <c r="C135" s="43">
        <v>133</v>
      </c>
      <c r="D135" s="44">
        <v>15</v>
      </c>
      <c r="E135" s="24">
        <v>23.258903239999999</v>
      </c>
      <c r="F135" s="24">
        <v>31.893255419999999</v>
      </c>
      <c r="G135" s="25">
        <f>F135-E135</f>
        <v>8.6343521800000005</v>
      </c>
      <c r="H135" s="33"/>
      <c r="I135" s="33"/>
      <c r="J135" s="33"/>
      <c r="K135" s="33" t="s">
        <v>452</v>
      </c>
      <c r="L135" s="33">
        <v>6.1000000000000004E-3</v>
      </c>
      <c r="M135" s="43">
        <v>133</v>
      </c>
      <c r="N135" s="44">
        <v>15</v>
      </c>
      <c r="O135" s="24">
        <v>23.255418930000001</v>
      </c>
      <c r="P135" s="24">
        <v>40.189343219999998</v>
      </c>
      <c r="Q135" s="25">
        <f>P135-O135</f>
        <v>16.933924289999997</v>
      </c>
      <c r="R135" s="33"/>
      <c r="S135" s="33"/>
    </row>
    <row r="136" spans="1:28" s="113" customFormat="1">
      <c r="C136" s="46"/>
      <c r="D136" s="46"/>
      <c r="E136" s="21"/>
      <c r="F136" s="21"/>
      <c r="G136" s="21"/>
      <c r="M136" s="46"/>
      <c r="N136" s="46"/>
      <c r="O136" s="21"/>
      <c r="P136" s="21"/>
      <c r="Q136" s="21"/>
    </row>
    <row r="137" spans="1:28" s="113" customFormat="1">
      <c r="C137" s="46"/>
      <c r="D137" s="46"/>
      <c r="E137" s="21"/>
      <c r="F137" s="21"/>
      <c r="G137" s="21"/>
      <c r="M137" s="46"/>
      <c r="N137" s="46"/>
      <c r="O137" s="21"/>
      <c r="P137" s="21"/>
      <c r="Q137" s="21"/>
    </row>
    <row r="138" spans="1:28" s="113" customFormat="1">
      <c r="A138" s="49" t="s">
        <v>465</v>
      </c>
      <c r="B138" s="49"/>
      <c r="C138" s="64"/>
      <c r="D138" s="64"/>
      <c r="E138" s="64"/>
      <c r="F138" s="21"/>
      <c r="G138" s="39" t="s">
        <v>316</v>
      </c>
      <c r="M138" s="46"/>
      <c r="N138" s="46"/>
      <c r="O138" s="21"/>
      <c r="P138" s="21"/>
      <c r="Q138" s="21"/>
    </row>
    <row r="139" spans="1:28" s="114" customFormat="1">
      <c r="A139" s="114" t="s">
        <v>456</v>
      </c>
      <c r="C139" s="46"/>
      <c r="D139" s="46"/>
      <c r="E139" s="46"/>
      <c r="F139" s="46"/>
      <c r="G139" s="46"/>
      <c r="M139" s="46"/>
      <c r="N139" s="46"/>
      <c r="O139" s="46"/>
      <c r="P139" s="46"/>
      <c r="Q139" s="46"/>
    </row>
    <row r="140" spans="1:28" s="113" customFormat="1">
      <c r="A140" s="129" t="s">
        <v>443</v>
      </c>
      <c r="B140" s="128"/>
      <c r="C140" s="128"/>
      <c r="D140" s="47"/>
      <c r="E140" s="47"/>
      <c r="F140" s="47"/>
      <c r="K140" s="129" t="s">
        <v>442</v>
      </c>
      <c r="L140" s="128"/>
      <c r="M140" s="128"/>
    </row>
    <row r="141" spans="1:28" s="113" customFormat="1">
      <c r="A141" s="52" t="s">
        <v>444</v>
      </c>
      <c r="K141" s="52" t="s">
        <v>444</v>
      </c>
    </row>
    <row r="142" spans="1:28" s="113" customFormat="1">
      <c r="A142" s="113" t="s">
        <v>424</v>
      </c>
      <c r="B142" s="113" t="s">
        <v>307</v>
      </c>
      <c r="C142" s="37" t="s">
        <v>6</v>
      </c>
      <c r="D142" s="38" t="s">
        <v>7</v>
      </c>
      <c r="E142" s="156" t="s">
        <v>555</v>
      </c>
      <c r="F142" s="94" t="s">
        <v>556</v>
      </c>
      <c r="G142" s="167" t="s">
        <v>557</v>
      </c>
      <c r="H142" s="113" t="s">
        <v>8</v>
      </c>
      <c r="I142" s="113" t="s">
        <v>11</v>
      </c>
      <c r="K142" s="113" t="s">
        <v>424</v>
      </c>
      <c r="L142" s="113" t="s">
        <v>307</v>
      </c>
      <c r="M142" s="37" t="s">
        <v>6</v>
      </c>
      <c r="N142" s="38" t="s">
        <v>7</v>
      </c>
      <c r="O142" s="156" t="s">
        <v>555</v>
      </c>
      <c r="P142" s="94" t="s">
        <v>556</v>
      </c>
      <c r="Q142" s="167" t="s">
        <v>557</v>
      </c>
      <c r="R142" s="113" t="s">
        <v>8</v>
      </c>
      <c r="S142" s="113" t="s">
        <v>11</v>
      </c>
    </row>
    <row r="143" spans="1:28" s="113" customFormat="1">
      <c r="A143" s="113">
        <v>5.9999999999999995E-4</v>
      </c>
      <c r="B143" s="113">
        <v>0.1036</v>
      </c>
      <c r="C143" s="41">
        <v>133</v>
      </c>
      <c r="D143" s="42">
        <v>15</v>
      </c>
      <c r="E143" s="18">
        <v>22.78933404</v>
      </c>
      <c r="F143" s="18">
        <v>36.398409319999999</v>
      </c>
      <c r="G143" s="19">
        <f>F143-E143</f>
        <v>13.609075279999999</v>
      </c>
      <c r="H143" s="113">
        <f>AVERAGE(G143:G145)</f>
        <v>14.05035882</v>
      </c>
      <c r="I143" s="113">
        <f>_xlfn.STDEV.P(G143:G145)</f>
        <v>0.31412609233216066</v>
      </c>
      <c r="K143" s="113">
        <v>5.9999999999999995E-4</v>
      </c>
      <c r="L143" s="113">
        <v>9.7900000000000001E-2</v>
      </c>
      <c r="M143" s="41">
        <v>133</v>
      </c>
      <c r="N143" s="42">
        <v>15</v>
      </c>
      <c r="O143" s="18">
        <v>22.753943039999999</v>
      </c>
      <c r="P143" s="18">
        <v>39.345609230000001</v>
      </c>
      <c r="Q143" s="19">
        <f>P143-O143</f>
        <v>16.591666190000002</v>
      </c>
      <c r="R143" s="113">
        <f>AVERAGE(Q143:Q145)</f>
        <v>17.84007892</v>
      </c>
      <c r="S143" s="113">
        <f>_xlfn.STDEV.P(Q143:Q145)</f>
        <v>0.88846135253819525</v>
      </c>
    </row>
    <row r="144" spans="1:28" s="113" customFormat="1">
      <c r="A144" s="113">
        <v>5.9999999999999995E-4</v>
      </c>
      <c r="B144" s="113">
        <v>0.1023</v>
      </c>
      <c r="C144" s="45">
        <v>133</v>
      </c>
      <c r="D144" s="46">
        <v>15</v>
      </c>
      <c r="E144" s="46">
        <v>22.75389023</v>
      </c>
      <c r="F144" s="46">
        <v>36.980568920000003</v>
      </c>
      <c r="G144" s="22">
        <f>F144-E144</f>
        <v>14.226678690000004</v>
      </c>
      <c r="K144" s="113">
        <v>5.9999999999999995E-4</v>
      </c>
      <c r="L144" s="113">
        <v>0.1028</v>
      </c>
      <c r="M144" s="45">
        <v>133</v>
      </c>
      <c r="N144" s="46">
        <v>15</v>
      </c>
      <c r="O144" s="46">
        <v>22.74689034</v>
      </c>
      <c r="P144" s="46">
        <v>41.33423904</v>
      </c>
      <c r="Q144" s="22">
        <f>P144-O144</f>
        <v>18.5873487</v>
      </c>
    </row>
    <row r="145" spans="1:19" s="113" customFormat="1">
      <c r="A145" s="113">
        <v>5.9999999999999995E-4</v>
      </c>
      <c r="B145" s="113">
        <v>0.1018</v>
      </c>
      <c r="C145" s="43">
        <v>133</v>
      </c>
      <c r="D145" s="44">
        <v>15</v>
      </c>
      <c r="E145" s="24">
        <v>22.78312983</v>
      </c>
      <c r="F145" s="24">
        <v>37.09845232</v>
      </c>
      <c r="G145" s="25">
        <f>F145-E145</f>
        <v>14.31532249</v>
      </c>
      <c r="K145" s="113">
        <v>5.9999999999999995E-4</v>
      </c>
      <c r="L145" s="113">
        <v>0.1045</v>
      </c>
      <c r="M145" s="43">
        <v>133</v>
      </c>
      <c r="N145" s="44">
        <v>15</v>
      </c>
      <c r="O145" s="24">
        <v>22.751123939999999</v>
      </c>
      <c r="P145" s="24">
        <v>41.092345809999998</v>
      </c>
      <c r="Q145" s="25">
        <f>P145-O145</f>
        <v>18.341221869999998</v>
      </c>
    </row>
    <row r="146" spans="1:19" s="113" customFormat="1">
      <c r="A146" s="52" t="s">
        <v>445</v>
      </c>
      <c r="K146" s="52" t="s">
        <v>448</v>
      </c>
    </row>
    <row r="147" spans="1:19" s="113" customFormat="1">
      <c r="A147" s="113" t="s">
        <v>424</v>
      </c>
      <c r="B147" s="113" t="s">
        <v>307</v>
      </c>
      <c r="C147" s="37" t="s">
        <v>6</v>
      </c>
      <c r="D147" s="38" t="s">
        <v>7</v>
      </c>
      <c r="E147" s="156" t="s">
        <v>555</v>
      </c>
      <c r="F147" s="94" t="s">
        <v>556</v>
      </c>
      <c r="G147" s="167" t="s">
        <v>557</v>
      </c>
      <c r="H147" s="113" t="s">
        <v>8</v>
      </c>
      <c r="I147" s="113" t="s">
        <v>11</v>
      </c>
      <c r="K147" s="113" t="s">
        <v>424</v>
      </c>
      <c r="L147" s="113" t="s">
        <v>307</v>
      </c>
      <c r="M147" s="37" t="s">
        <v>6</v>
      </c>
      <c r="N147" s="38" t="s">
        <v>7</v>
      </c>
      <c r="O147" s="156" t="s">
        <v>555</v>
      </c>
      <c r="P147" s="94" t="s">
        <v>556</v>
      </c>
      <c r="Q147" s="167" t="s">
        <v>557</v>
      </c>
      <c r="R147" s="113" t="s">
        <v>8</v>
      </c>
      <c r="S147" s="113" t="s">
        <v>11</v>
      </c>
    </row>
    <row r="148" spans="1:19" s="113" customFormat="1">
      <c r="A148" s="113">
        <v>5.9999999999999995E-4</v>
      </c>
      <c r="B148" s="113">
        <v>0.1042</v>
      </c>
      <c r="C148" s="41">
        <v>133</v>
      </c>
      <c r="D148" s="42">
        <v>15</v>
      </c>
      <c r="E148" s="18">
        <v>22.75118934</v>
      </c>
      <c r="F148" s="18">
        <v>35.348893019999998</v>
      </c>
      <c r="G148" s="19">
        <f>F148-E148</f>
        <v>12.597703679999999</v>
      </c>
      <c r="H148" s="113">
        <f>AVERAGE(G148:G150)</f>
        <v>12.287481615999999</v>
      </c>
      <c r="I148" s="113">
        <f>_xlfn.STDEV.P(G148:G150)</f>
        <v>0.27491960248296354</v>
      </c>
      <c r="K148" s="113">
        <v>5.9999999999999995E-4</v>
      </c>
      <c r="L148" s="113">
        <v>0.10290000000000001</v>
      </c>
      <c r="M148" s="41">
        <v>133</v>
      </c>
      <c r="N148" s="42">
        <v>15</v>
      </c>
      <c r="O148" s="18">
        <v>22.745609479999999</v>
      </c>
      <c r="P148" s="18">
        <v>39.277890409999998</v>
      </c>
      <c r="Q148" s="19">
        <f>P148-O148</f>
        <v>16.532280929999999</v>
      </c>
      <c r="R148" s="113">
        <f>AVERAGE(Q148:Q150)</f>
        <v>17.015036460000001</v>
      </c>
      <c r="S148" s="113">
        <f>_xlfn.STDEV.P(Q148:Q150)</f>
        <v>1.1598389754598784</v>
      </c>
    </row>
    <row r="149" spans="1:19" s="113" customFormat="1">
      <c r="A149" s="113">
        <v>5.9999999999999995E-4</v>
      </c>
      <c r="B149" s="113">
        <v>0.1032</v>
      </c>
      <c r="C149" s="45">
        <v>133</v>
      </c>
      <c r="D149" s="46">
        <v>15</v>
      </c>
      <c r="E149" s="46">
        <v>22.76312579</v>
      </c>
      <c r="F149" s="46">
        <v>35.098456677999998</v>
      </c>
      <c r="G149" s="22">
        <f>F149-E149</f>
        <v>12.335330887999998</v>
      </c>
      <c r="K149" s="113">
        <v>5.9999999999999995E-4</v>
      </c>
      <c r="L149" s="113">
        <v>0.1033</v>
      </c>
      <c r="M149" s="45">
        <v>133</v>
      </c>
      <c r="N149" s="46">
        <v>15</v>
      </c>
      <c r="O149" s="46">
        <v>22.734907750000001</v>
      </c>
      <c r="P149" s="46">
        <v>41.348911749999999</v>
      </c>
      <c r="Q149" s="22">
        <f>P149-O149</f>
        <v>18.614003999999998</v>
      </c>
    </row>
    <row r="150" spans="1:19" s="113" customFormat="1">
      <c r="A150" s="113">
        <v>5.9999999999999995E-4</v>
      </c>
      <c r="B150" s="113">
        <v>0.1052</v>
      </c>
      <c r="C150" s="43">
        <v>133</v>
      </c>
      <c r="D150" s="44">
        <v>15</v>
      </c>
      <c r="E150" s="24">
        <v>22.759804280000001</v>
      </c>
      <c r="F150" s="24">
        <v>34.689214560000003</v>
      </c>
      <c r="G150" s="25">
        <f>F150-E150</f>
        <v>11.929410280000003</v>
      </c>
      <c r="K150" s="113">
        <v>5.9999999999999995E-4</v>
      </c>
      <c r="L150" s="113">
        <v>0.1061</v>
      </c>
      <c r="M150" s="43">
        <v>133</v>
      </c>
      <c r="N150" s="44">
        <v>15</v>
      </c>
      <c r="O150" s="24">
        <v>22.238904479999999</v>
      </c>
      <c r="P150" s="24">
        <v>38.137728930000002</v>
      </c>
      <c r="Q150" s="25">
        <f>P150-O150</f>
        <v>15.898824450000003</v>
      </c>
    </row>
    <row r="151" spans="1:19" s="113" customFormat="1">
      <c r="A151" s="52" t="s">
        <v>446</v>
      </c>
      <c r="K151" s="52" t="s">
        <v>446</v>
      </c>
    </row>
    <row r="152" spans="1:19" s="113" customFormat="1">
      <c r="A152" s="113" t="s">
        <v>424</v>
      </c>
      <c r="B152" s="113" t="s">
        <v>307</v>
      </c>
      <c r="C152" s="37" t="s">
        <v>6</v>
      </c>
      <c r="D152" s="38" t="s">
        <v>7</v>
      </c>
      <c r="E152" s="156" t="s">
        <v>555</v>
      </c>
      <c r="F152" s="94" t="s">
        <v>556</v>
      </c>
      <c r="G152" s="167" t="s">
        <v>557</v>
      </c>
      <c r="H152" s="113" t="s">
        <v>8</v>
      </c>
      <c r="I152" s="113" t="s">
        <v>11</v>
      </c>
      <c r="K152" s="113" t="s">
        <v>424</v>
      </c>
      <c r="L152" s="113" t="s">
        <v>307</v>
      </c>
      <c r="M152" s="37" t="s">
        <v>6</v>
      </c>
      <c r="N152" s="38" t="s">
        <v>7</v>
      </c>
      <c r="O152" s="156" t="s">
        <v>555</v>
      </c>
      <c r="P152" s="94" t="s">
        <v>556</v>
      </c>
      <c r="Q152" s="167" t="s">
        <v>557</v>
      </c>
      <c r="R152" s="113" t="s">
        <v>8</v>
      </c>
      <c r="S152" s="113" t="s">
        <v>11</v>
      </c>
    </row>
    <row r="153" spans="1:19" s="113" customFormat="1">
      <c r="A153" s="113">
        <v>5.9999999999999995E-4</v>
      </c>
      <c r="B153" s="113">
        <v>9.8299999999999998E-2</v>
      </c>
      <c r="C153" s="41">
        <v>133</v>
      </c>
      <c r="D153" s="42">
        <v>15</v>
      </c>
      <c r="E153" s="18">
        <v>22.789528319999999</v>
      </c>
      <c r="F153" s="18">
        <v>26.90841489</v>
      </c>
      <c r="G153" s="19">
        <f>F153-E153</f>
        <v>4.1188865700000008</v>
      </c>
      <c r="H153" s="113">
        <f>AVERAGE(G153:G155)</f>
        <v>4.1746914766666663</v>
      </c>
      <c r="I153" s="113">
        <f>_xlfn.STDEV.P(G153:G155)</f>
        <v>0.36678657660699526</v>
      </c>
      <c r="K153" s="113" t="s">
        <v>461</v>
      </c>
      <c r="L153" s="113">
        <v>0.1021</v>
      </c>
      <c r="M153" s="41">
        <v>133</v>
      </c>
      <c r="N153" s="42">
        <v>15</v>
      </c>
      <c r="O153" s="18">
        <v>22.75689032</v>
      </c>
      <c r="P153" s="18">
        <v>30.12334804</v>
      </c>
      <c r="Q153" s="19">
        <f>P153-O153</f>
        <v>7.3664577199999997</v>
      </c>
      <c r="R153" s="113">
        <f>AVERAGE(Q153:Q155)</f>
        <v>8.7433831433333307</v>
      </c>
      <c r="S153" s="113">
        <f>_xlfn.STDEV.P(Q153:Q155)</f>
        <v>0.97474218819023584</v>
      </c>
    </row>
    <row r="154" spans="1:19" s="113" customFormat="1">
      <c r="A154" s="113">
        <v>5.9999999999999995E-4</v>
      </c>
      <c r="B154" s="113">
        <v>0.10290000000000001</v>
      </c>
      <c r="C154" s="45">
        <v>133</v>
      </c>
      <c r="D154" s="46">
        <v>15</v>
      </c>
      <c r="E154" s="46">
        <v>22.754639050000002</v>
      </c>
      <c r="F154" s="46">
        <v>27.40384573</v>
      </c>
      <c r="G154" s="22">
        <f>F154-E154</f>
        <v>4.6492066799999989</v>
      </c>
      <c r="K154" s="113">
        <v>5.9999999999999995E-4</v>
      </c>
      <c r="L154" s="113">
        <v>0.1032</v>
      </c>
      <c r="M154" s="45">
        <v>133</v>
      </c>
      <c r="N154" s="46">
        <v>15</v>
      </c>
      <c r="O154" s="46">
        <v>22.743211890000001</v>
      </c>
      <c r="P154" s="46">
        <v>32.231985629999997</v>
      </c>
      <c r="Q154" s="22">
        <f>P154-O154</f>
        <v>9.4887737399999956</v>
      </c>
    </row>
    <row r="155" spans="1:19" s="113" customFormat="1">
      <c r="A155" s="113">
        <v>5.9999999999999995E-4</v>
      </c>
      <c r="B155" s="113">
        <v>0.10340000000000001</v>
      </c>
      <c r="C155" s="43">
        <v>133</v>
      </c>
      <c r="D155" s="44">
        <v>15</v>
      </c>
      <c r="E155" s="24">
        <v>22.73460914</v>
      </c>
      <c r="F155" s="24">
        <v>26.490590319999999</v>
      </c>
      <c r="G155" s="25">
        <f>F155-E155</f>
        <v>3.7559811799999991</v>
      </c>
      <c r="K155" s="113">
        <v>5.9999999999999995E-4</v>
      </c>
      <c r="L155" s="113">
        <v>0.1003</v>
      </c>
      <c r="M155" s="43">
        <v>133</v>
      </c>
      <c r="N155" s="44">
        <v>15</v>
      </c>
      <c r="O155" s="24">
        <v>22.743512979999998</v>
      </c>
      <c r="P155" s="24">
        <v>32.118430949999997</v>
      </c>
      <c r="Q155" s="25">
        <f>P155-O155</f>
        <v>9.3749179699999985</v>
      </c>
    </row>
    <row r="156" spans="1:19" s="113" customFormat="1">
      <c r="A156" s="52" t="s">
        <v>447</v>
      </c>
      <c r="K156" s="52" t="s">
        <v>449</v>
      </c>
    </row>
    <row r="157" spans="1:19" s="113" customFormat="1">
      <c r="A157" s="113" t="s">
        <v>424</v>
      </c>
      <c r="B157" s="113" t="s">
        <v>307</v>
      </c>
      <c r="C157" s="37" t="s">
        <v>6</v>
      </c>
      <c r="D157" s="38" t="s">
        <v>7</v>
      </c>
      <c r="E157" s="156" t="s">
        <v>555</v>
      </c>
      <c r="F157" s="94" t="s">
        <v>556</v>
      </c>
      <c r="G157" s="167" t="s">
        <v>557</v>
      </c>
      <c r="H157" s="113" t="s">
        <v>8</v>
      </c>
      <c r="I157" s="113" t="s">
        <v>11</v>
      </c>
      <c r="K157" s="113" t="s">
        <v>424</v>
      </c>
      <c r="L157" s="113" t="s">
        <v>307</v>
      </c>
      <c r="M157" s="37" t="s">
        <v>6</v>
      </c>
      <c r="N157" s="38" t="s">
        <v>7</v>
      </c>
      <c r="O157" s="156" t="s">
        <v>555</v>
      </c>
      <c r="P157" s="94" t="s">
        <v>556</v>
      </c>
      <c r="Q157" s="167" t="s">
        <v>557</v>
      </c>
      <c r="R157" s="113" t="s">
        <v>8</v>
      </c>
      <c r="S157" s="113" t="s">
        <v>11</v>
      </c>
    </row>
    <row r="158" spans="1:19" s="113" customFormat="1">
      <c r="A158" s="113">
        <v>5.9999999999999995E-4</v>
      </c>
      <c r="B158" s="113">
        <v>0.1053</v>
      </c>
      <c r="C158" s="41">
        <v>133</v>
      </c>
      <c r="D158" s="42">
        <v>15</v>
      </c>
      <c r="E158" s="18">
        <v>22.752298029999999</v>
      </c>
      <c r="F158" s="18">
        <v>26.114534095</v>
      </c>
      <c r="G158" s="19">
        <f>F158-E158</f>
        <v>3.3622360650000012</v>
      </c>
      <c r="H158" s="113">
        <f>AVERAGE(G158:G160)</f>
        <v>3.3196472716666663</v>
      </c>
      <c r="I158" s="113">
        <f>_xlfn.STDEV.P(G158:G160)</f>
        <v>0.12752554892343493</v>
      </c>
      <c r="K158" s="113" t="s">
        <v>462</v>
      </c>
      <c r="L158" s="113">
        <v>0.1023</v>
      </c>
      <c r="M158" s="41">
        <v>133</v>
      </c>
      <c r="N158" s="42">
        <v>15</v>
      </c>
      <c r="O158" s="18">
        <v>22.753245710000002</v>
      </c>
      <c r="P158" s="18">
        <v>32.11903453</v>
      </c>
      <c r="Q158" s="19">
        <f>P158-O158</f>
        <v>9.3657888199999988</v>
      </c>
      <c r="R158" s="113">
        <f>AVERAGE(Q158:Q160)</f>
        <v>10.463625893333333</v>
      </c>
      <c r="S158" s="113">
        <f>_xlfn.STDEV.P(Q158:Q160)</f>
        <v>0.86448348930245766</v>
      </c>
    </row>
    <row r="159" spans="1:19" s="113" customFormat="1">
      <c r="A159" s="113">
        <v>5.9999999999999995E-4</v>
      </c>
      <c r="B159" s="113">
        <v>0.1036</v>
      </c>
      <c r="C159" s="45">
        <v>133</v>
      </c>
      <c r="D159" s="46">
        <v>15</v>
      </c>
      <c r="E159" s="46">
        <v>22.73890218</v>
      </c>
      <c r="F159" s="46">
        <v>26.189023939999998</v>
      </c>
      <c r="G159" s="22">
        <f>F159-E159</f>
        <v>3.4501217599999983</v>
      </c>
      <c r="K159" s="113">
        <v>5.9999999999999995E-4</v>
      </c>
      <c r="L159" s="113">
        <v>0.10290000000000001</v>
      </c>
      <c r="M159" s="45">
        <v>133</v>
      </c>
      <c r="N159" s="46">
        <v>15</v>
      </c>
      <c r="O159" s="46">
        <v>22.74238982</v>
      </c>
      <c r="P159" s="46">
        <v>33.289034180000002</v>
      </c>
      <c r="Q159" s="22">
        <f>P159-O159</f>
        <v>10.546644360000002</v>
      </c>
    </row>
    <row r="160" spans="1:19" s="113" customFormat="1">
      <c r="A160" s="113">
        <v>5.9999999999999995E-4</v>
      </c>
      <c r="B160" s="113">
        <v>0.1021</v>
      </c>
      <c r="C160" s="43">
        <v>133</v>
      </c>
      <c r="D160" s="44">
        <v>15</v>
      </c>
      <c r="E160" s="24">
        <v>22.756899239999999</v>
      </c>
      <c r="F160" s="24">
        <v>25.903483229999999</v>
      </c>
      <c r="G160" s="25">
        <f>F160-E160</f>
        <v>3.1465839899999999</v>
      </c>
      <c r="K160" s="113">
        <v>5.9999999999999995E-4</v>
      </c>
      <c r="L160" s="113">
        <v>0.1018</v>
      </c>
      <c r="M160" s="43">
        <v>133</v>
      </c>
      <c r="N160" s="44">
        <v>15</v>
      </c>
      <c r="O160" s="24">
        <v>22.723489449999999</v>
      </c>
      <c r="P160" s="24">
        <v>34.201933949999997</v>
      </c>
      <c r="Q160" s="25">
        <f>P160-O160</f>
        <v>11.478444499999998</v>
      </c>
    </row>
    <row r="161" spans="1:18" s="113" customFormat="1">
      <c r="C161" s="46"/>
      <c r="D161" s="46"/>
      <c r="E161" s="21"/>
      <c r="F161" s="21"/>
      <c r="G161" s="21"/>
      <c r="M161" s="46"/>
      <c r="N161" s="46"/>
      <c r="O161" s="21"/>
      <c r="P161" s="21"/>
      <c r="Q161" s="21"/>
    </row>
    <row r="162" spans="1:18" s="113" customFormat="1">
      <c r="A162" s="49" t="s">
        <v>455</v>
      </c>
      <c r="B162" s="49"/>
      <c r="C162" s="64"/>
      <c r="D162" s="64"/>
      <c r="E162" s="64"/>
      <c r="F162" s="64"/>
      <c r="G162" s="39" t="s">
        <v>316</v>
      </c>
      <c r="M162" s="46"/>
      <c r="N162" s="46"/>
      <c r="O162" s="21"/>
      <c r="P162" s="21"/>
      <c r="Q162" s="21"/>
    </row>
    <row r="163" spans="1:18" s="113" customFormat="1">
      <c r="A163" s="113" t="s">
        <v>457</v>
      </c>
      <c r="C163" s="46"/>
      <c r="D163" s="46"/>
      <c r="E163" s="21"/>
      <c r="F163" s="21"/>
      <c r="G163" s="21"/>
      <c r="M163" s="46"/>
      <c r="N163" s="46"/>
      <c r="O163" s="21"/>
      <c r="P163" s="21"/>
      <c r="Q163" s="21"/>
    </row>
    <row r="164" spans="1:18" s="113" customFormat="1">
      <c r="A164" s="52" t="s">
        <v>460</v>
      </c>
      <c r="C164" s="46"/>
      <c r="D164" s="46"/>
      <c r="E164" s="21"/>
      <c r="F164" s="21"/>
      <c r="G164" s="21"/>
      <c r="I164" s="52" t="s">
        <v>463</v>
      </c>
      <c r="M164" s="46"/>
      <c r="N164" s="46"/>
      <c r="O164" s="21"/>
      <c r="P164" s="21"/>
      <c r="Q164" s="21"/>
    </row>
    <row r="165" spans="1:18" s="113" customFormat="1">
      <c r="A165" s="113" t="s">
        <v>424</v>
      </c>
      <c r="B165" s="113" t="s">
        <v>307</v>
      </c>
      <c r="C165" s="75" t="s">
        <v>6</v>
      </c>
      <c r="D165" s="151" t="s">
        <v>7</v>
      </c>
      <c r="E165" s="156" t="s">
        <v>555</v>
      </c>
      <c r="F165" s="94" t="s">
        <v>556</v>
      </c>
      <c r="G165" s="167" t="s">
        <v>557</v>
      </c>
      <c r="H165" s="113" t="s">
        <v>424</v>
      </c>
      <c r="I165" s="113" t="s">
        <v>307</v>
      </c>
      <c r="J165" s="37" t="s">
        <v>6</v>
      </c>
      <c r="K165" s="38" t="s">
        <v>7</v>
      </c>
      <c r="L165" s="156" t="s">
        <v>555</v>
      </c>
      <c r="M165" s="94" t="s">
        <v>556</v>
      </c>
      <c r="N165" s="167" t="s">
        <v>557</v>
      </c>
      <c r="O165" s="21"/>
      <c r="P165" s="21"/>
      <c r="Q165" s="21"/>
    </row>
    <row r="166" spans="1:18" s="113" customFormat="1">
      <c r="A166" s="113">
        <v>5.9999999999999995E-4</v>
      </c>
      <c r="B166" s="113">
        <f>0.0998</f>
        <v>9.98E-2</v>
      </c>
      <c r="C166" s="157">
        <v>133</v>
      </c>
      <c r="D166" s="158">
        <v>15</v>
      </c>
      <c r="E166" s="159">
        <v>23.57846266</v>
      </c>
      <c r="F166" s="159">
        <v>37.19691409</v>
      </c>
      <c r="G166" s="77">
        <f t="shared" ref="G166:G168" si="0">F166-E166</f>
        <v>13.61845143</v>
      </c>
      <c r="H166" s="113">
        <v>5.9999999999999995E-4</v>
      </c>
      <c r="I166" s="113">
        <v>0.1004</v>
      </c>
      <c r="J166" s="136">
        <v>133</v>
      </c>
      <c r="K166" s="132">
        <v>15</v>
      </c>
      <c r="L166" s="18">
        <v>21.866039740000002</v>
      </c>
      <c r="M166" s="18">
        <v>34.595560110000001</v>
      </c>
      <c r="N166" s="133">
        <f>M166-L166</f>
        <v>12.729520369999999</v>
      </c>
      <c r="O166" s="21"/>
      <c r="P166" s="21"/>
      <c r="Q166" s="21"/>
    </row>
    <row r="167" spans="1:18" s="113" customFormat="1">
      <c r="A167" s="113">
        <v>5.9999999999999995E-4</v>
      </c>
      <c r="B167" s="113">
        <v>0.1009</v>
      </c>
      <c r="C167" s="160">
        <v>133</v>
      </c>
      <c r="D167" s="161">
        <v>15</v>
      </c>
      <c r="E167" s="161">
        <v>23.756159019999998</v>
      </c>
      <c r="F167" s="161">
        <v>32.231792640000002</v>
      </c>
      <c r="G167" s="155">
        <f t="shared" si="0"/>
        <v>8.4756336200000035</v>
      </c>
      <c r="H167" s="113">
        <v>5.9999999999999995E-4</v>
      </c>
      <c r="I167" s="113">
        <v>0.11</v>
      </c>
      <c r="J167" s="134">
        <v>133</v>
      </c>
      <c r="K167" s="137">
        <v>15</v>
      </c>
      <c r="L167" s="38">
        <v>21.867622990000001</v>
      </c>
      <c r="M167" s="38">
        <v>35.322534159999996</v>
      </c>
      <c r="N167" s="138">
        <f>M167-L167</f>
        <v>13.454911169999995</v>
      </c>
      <c r="O167" s="21"/>
      <c r="P167" s="21"/>
      <c r="Q167" s="21"/>
    </row>
    <row r="168" spans="1:18" s="113" customFormat="1">
      <c r="A168" s="113">
        <v>5.9999999999999995E-4</v>
      </c>
      <c r="B168" s="113">
        <v>9.5799999999999996E-2</v>
      </c>
      <c r="C168" s="162">
        <v>133</v>
      </c>
      <c r="D168" s="163">
        <v>15</v>
      </c>
      <c r="E168" s="152">
        <v>23.750198560000001</v>
      </c>
      <c r="F168" s="152">
        <v>35.201323039999998</v>
      </c>
      <c r="G168" s="164">
        <f t="shared" si="0"/>
        <v>11.451124479999997</v>
      </c>
      <c r="H168" s="113">
        <v>5.9999999999999995E-4</v>
      </c>
      <c r="I168" s="113">
        <v>9.98E-2</v>
      </c>
      <c r="J168" s="134">
        <v>133</v>
      </c>
      <c r="K168" s="135">
        <v>15</v>
      </c>
      <c r="L168" s="38">
        <v>20.646565890000002</v>
      </c>
      <c r="M168" s="38">
        <v>30.482435110000001</v>
      </c>
      <c r="N168" s="102">
        <f>M168-L168</f>
        <v>9.8358692199999993</v>
      </c>
      <c r="O168" s="21"/>
      <c r="P168" s="21"/>
      <c r="Q168" s="21"/>
    </row>
    <row r="169" spans="1:18" s="113" customFormat="1">
      <c r="C169" s="161"/>
      <c r="D169" s="161"/>
      <c r="E169" s="154"/>
      <c r="F169" s="154"/>
      <c r="G169" s="154"/>
      <c r="M169" s="46"/>
      <c r="N169" s="46"/>
      <c r="O169" s="21"/>
      <c r="P169" s="21"/>
      <c r="Q169" s="21"/>
    </row>
    <row r="170" spans="1:18" s="113" customFormat="1">
      <c r="A170" s="52" t="s">
        <v>549</v>
      </c>
      <c r="C170" s="161"/>
      <c r="D170" s="161"/>
      <c r="E170" s="154"/>
      <c r="F170" s="154"/>
      <c r="G170" s="154"/>
      <c r="J170" s="52" t="s">
        <v>551</v>
      </c>
      <c r="L170" s="153"/>
      <c r="M170" s="153"/>
      <c r="N170" s="153"/>
      <c r="O170" s="153"/>
      <c r="P170" s="153"/>
      <c r="Q170" s="21"/>
    </row>
    <row r="171" spans="1:18" s="113" customFormat="1">
      <c r="A171" s="113" t="s">
        <v>424</v>
      </c>
      <c r="B171" s="113" t="s">
        <v>307</v>
      </c>
      <c r="C171" s="75" t="s">
        <v>6</v>
      </c>
      <c r="D171" s="151" t="s">
        <v>7</v>
      </c>
      <c r="E171" s="156" t="s">
        <v>555</v>
      </c>
      <c r="F171" s="94" t="s">
        <v>556</v>
      </c>
      <c r="G171" s="167" t="s">
        <v>557</v>
      </c>
      <c r="H171" s="113" t="s">
        <v>8</v>
      </c>
      <c r="I171" s="113" t="s">
        <v>11</v>
      </c>
      <c r="J171" s="113" t="s">
        <v>424</v>
      </c>
      <c r="K171" s="113" t="s">
        <v>307</v>
      </c>
      <c r="L171" s="75" t="s">
        <v>6</v>
      </c>
      <c r="M171" s="151" t="s">
        <v>7</v>
      </c>
      <c r="N171" s="156" t="s">
        <v>555</v>
      </c>
      <c r="O171" s="94" t="s">
        <v>556</v>
      </c>
      <c r="P171" s="167" t="s">
        <v>557</v>
      </c>
      <c r="Q171" s="113" t="s">
        <v>8</v>
      </c>
      <c r="R171" s="113" t="s">
        <v>11</v>
      </c>
    </row>
    <row r="172" spans="1:18" s="113" customFormat="1">
      <c r="A172" s="113">
        <v>0</v>
      </c>
      <c r="B172" s="113">
        <v>0.1326</v>
      </c>
      <c r="C172" s="157">
        <v>133</v>
      </c>
      <c r="D172" s="158">
        <v>15</v>
      </c>
      <c r="E172" s="159">
        <v>23.22561305</v>
      </c>
      <c r="F172" s="159">
        <v>23.227851640000001</v>
      </c>
      <c r="G172" s="77">
        <f t="shared" ref="G172:G174" si="1">F172-E172</f>
        <v>2.2385900000010395E-3</v>
      </c>
      <c r="H172" s="113">
        <f>AVERAGE(G172:G174)</f>
        <v>1.3702000000037629E-4</v>
      </c>
      <c r="I172" s="113">
        <f>_xlfn.STDEV.P(G172:G174)</f>
        <v>1.516494289889712E-3</v>
      </c>
      <c r="J172" s="113">
        <v>0</v>
      </c>
      <c r="K172" s="113">
        <v>0.10349999999999999</v>
      </c>
      <c r="L172" s="157">
        <v>133</v>
      </c>
      <c r="M172" s="158">
        <v>15</v>
      </c>
      <c r="N172" s="159">
        <v>22.785612029999999</v>
      </c>
      <c r="O172" s="159">
        <v>24.051634889999999</v>
      </c>
      <c r="P172" s="77">
        <f t="shared" ref="P172:P174" si="2">O172-N172</f>
        <v>1.2660228599999996</v>
      </c>
      <c r="Q172" s="113">
        <f>AVERAGE(P172:P174)</f>
        <v>1.3362150033333329</v>
      </c>
      <c r="R172" s="113">
        <f>_xlfn.STDEV.P(P172:P174)</f>
        <v>6.0199377807917689E-2</v>
      </c>
    </row>
    <row r="173" spans="1:18" s="113" customFormat="1">
      <c r="A173" s="113">
        <v>0</v>
      </c>
      <c r="B173" s="113">
        <v>0.13539999999999999</v>
      </c>
      <c r="C173" s="160">
        <v>133</v>
      </c>
      <c r="D173" s="161">
        <v>15</v>
      </c>
      <c r="E173" s="161">
        <v>23.225106419999999</v>
      </c>
      <c r="F173" s="161">
        <v>23.22456304</v>
      </c>
      <c r="G173" s="155">
        <f t="shared" si="1"/>
        <v>-5.4337999999987119E-4</v>
      </c>
      <c r="J173" s="113">
        <v>0</v>
      </c>
      <c r="K173" s="113">
        <v>0.1026</v>
      </c>
      <c r="L173" s="160">
        <v>133</v>
      </c>
      <c r="M173" s="161">
        <v>15</v>
      </c>
      <c r="N173" s="161">
        <v>22.759611469999999</v>
      </c>
      <c r="O173" s="161">
        <v>24.089200309999999</v>
      </c>
      <c r="P173" s="155">
        <f t="shared" si="2"/>
        <v>1.3295888399999995</v>
      </c>
      <c r="Q173" s="21"/>
    </row>
    <row r="174" spans="1:18" s="113" customFormat="1">
      <c r="A174" s="113">
        <v>0</v>
      </c>
      <c r="B174" s="113">
        <v>0.13819999999999999</v>
      </c>
      <c r="C174" s="162">
        <v>133</v>
      </c>
      <c r="D174" s="163">
        <v>15</v>
      </c>
      <c r="E174" s="152">
        <v>23.201845630000001</v>
      </c>
      <c r="F174" s="152">
        <v>23.200561480000001</v>
      </c>
      <c r="G174" s="164">
        <f t="shared" si="1"/>
        <v>-1.2841500000000394E-3</v>
      </c>
      <c r="J174" s="113">
        <v>0</v>
      </c>
      <c r="K174" s="113">
        <v>0.10580000000000001</v>
      </c>
      <c r="L174" s="162">
        <v>133</v>
      </c>
      <c r="M174" s="163">
        <v>15</v>
      </c>
      <c r="N174" s="152">
        <v>22.789100380000001</v>
      </c>
      <c r="O174" s="152">
        <v>24.20213369</v>
      </c>
      <c r="P174" s="164">
        <f t="shared" si="2"/>
        <v>1.4130333099999994</v>
      </c>
      <c r="Q174" s="21"/>
    </row>
    <row r="175" spans="1:18" s="113" customFormat="1">
      <c r="A175" s="52" t="s">
        <v>550</v>
      </c>
      <c r="C175" s="153"/>
      <c r="D175" s="153"/>
      <c r="E175" s="153"/>
      <c r="F175" s="153"/>
      <c r="G175" s="153"/>
      <c r="J175" s="52" t="s">
        <v>552</v>
      </c>
      <c r="L175" s="153"/>
      <c r="M175" s="153"/>
      <c r="N175" s="153"/>
      <c r="O175" s="153"/>
      <c r="P175" s="153"/>
      <c r="Q175" s="21"/>
    </row>
    <row r="176" spans="1:18" s="113" customFormat="1">
      <c r="A176" s="113" t="s">
        <v>424</v>
      </c>
      <c r="B176" s="113" t="s">
        <v>307</v>
      </c>
      <c r="C176" s="75" t="s">
        <v>6</v>
      </c>
      <c r="D176" s="151" t="s">
        <v>7</v>
      </c>
      <c r="E176" s="156" t="s">
        <v>555</v>
      </c>
      <c r="F176" s="94" t="s">
        <v>556</v>
      </c>
      <c r="G176" s="167" t="s">
        <v>557</v>
      </c>
      <c r="H176" s="113" t="s">
        <v>8</v>
      </c>
      <c r="I176" s="113" t="s">
        <v>11</v>
      </c>
      <c r="J176" s="113" t="s">
        <v>424</v>
      </c>
      <c r="K176" s="113" t="s">
        <v>307</v>
      </c>
      <c r="L176" s="75" t="s">
        <v>6</v>
      </c>
      <c r="M176" s="151" t="s">
        <v>7</v>
      </c>
      <c r="N176" s="156" t="s">
        <v>555</v>
      </c>
      <c r="O176" s="94" t="s">
        <v>556</v>
      </c>
      <c r="P176" s="167" t="s">
        <v>557</v>
      </c>
      <c r="Q176" s="113" t="s">
        <v>8</v>
      </c>
      <c r="R176" s="113" t="s">
        <v>11</v>
      </c>
    </row>
    <row r="177" spans="1:27" s="113" customFormat="1">
      <c r="A177" s="113">
        <v>0</v>
      </c>
      <c r="B177" s="113">
        <v>0.13220000000000001</v>
      </c>
      <c r="C177" s="157">
        <v>133</v>
      </c>
      <c r="D177" s="158">
        <v>15</v>
      </c>
      <c r="E177" s="159">
        <v>23.228516469999999</v>
      </c>
      <c r="F177" s="159">
        <v>23.229566340000002</v>
      </c>
      <c r="G177" s="77">
        <f t="shared" ref="G177:G179" si="3">F177-E177</f>
        <v>1.0498700000027839E-3</v>
      </c>
      <c r="H177" s="113">
        <f>AVERAGE(G177:G179)</f>
        <v>1.9059566666683736E-3</v>
      </c>
      <c r="I177" s="113">
        <f>_xlfn.STDEV.P(G177:G179)</f>
        <v>6.1496337112178126E-4</v>
      </c>
      <c r="J177" s="113">
        <v>0</v>
      </c>
      <c r="K177" s="113">
        <v>0.10290000000000001</v>
      </c>
      <c r="L177" s="157">
        <v>133</v>
      </c>
      <c r="M177" s="158">
        <v>15</v>
      </c>
      <c r="N177" s="159">
        <v>22.751699339999998</v>
      </c>
      <c r="O177" s="159">
        <v>24.05612249</v>
      </c>
      <c r="P177" s="77">
        <f t="shared" ref="P177:P179" si="4">O177-N177</f>
        <v>1.3044231500000016</v>
      </c>
      <c r="Q177" s="113">
        <f>AVERAGE(P177:P179)</f>
        <v>1.3103917899999995</v>
      </c>
      <c r="R177" s="113">
        <f>_xlfn.STDEV.P(P177:P179)</f>
        <v>1.6357015659262782E-2</v>
      </c>
    </row>
    <row r="178" spans="1:27" s="113" customFormat="1">
      <c r="A178" s="113">
        <v>0</v>
      </c>
      <c r="B178" s="113">
        <v>0.154</v>
      </c>
      <c r="C178" s="160">
        <v>133</v>
      </c>
      <c r="D178" s="161">
        <v>15</v>
      </c>
      <c r="E178" s="161">
        <v>23.22560095</v>
      </c>
      <c r="F178" s="161">
        <v>23.227802260000001</v>
      </c>
      <c r="G178" s="155">
        <f t="shared" si="3"/>
        <v>2.2013100000002339E-3</v>
      </c>
      <c r="J178" s="113">
        <v>0</v>
      </c>
      <c r="K178" s="113">
        <v>0.1037</v>
      </c>
      <c r="L178" s="160">
        <v>133</v>
      </c>
      <c r="M178" s="161">
        <v>15</v>
      </c>
      <c r="N178" s="161">
        <v>22.782336910000001</v>
      </c>
      <c r="O178" s="161">
        <v>24.115067849999999</v>
      </c>
      <c r="P178" s="155">
        <f t="shared" si="4"/>
        <v>1.3327309399999976</v>
      </c>
      <c r="Q178" s="21"/>
    </row>
    <row r="179" spans="1:27" s="113" customFormat="1">
      <c r="A179" s="113">
        <v>0</v>
      </c>
      <c r="B179" s="113">
        <v>0.13639999999999999</v>
      </c>
      <c r="C179" s="162">
        <v>133</v>
      </c>
      <c r="D179" s="163">
        <v>15</v>
      </c>
      <c r="E179" s="152">
        <v>23.221033469999998</v>
      </c>
      <c r="F179" s="152">
        <v>23.22350016</v>
      </c>
      <c r="G179" s="164">
        <f t="shared" si="3"/>
        <v>2.466690000002103E-3</v>
      </c>
      <c r="J179" s="113">
        <v>0</v>
      </c>
      <c r="K179" s="113">
        <v>0.1042</v>
      </c>
      <c r="L179" s="162">
        <v>133</v>
      </c>
      <c r="M179" s="163">
        <v>15</v>
      </c>
      <c r="N179" s="152">
        <v>22.829633040000001</v>
      </c>
      <c r="O179" s="152">
        <v>24.12365432</v>
      </c>
      <c r="P179" s="164">
        <f t="shared" si="4"/>
        <v>1.2940212799999991</v>
      </c>
      <c r="Q179" s="21"/>
    </row>
    <row r="180" spans="1:27" s="113" customFormat="1">
      <c r="M180" s="46"/>
      <c r="N180" s="46"/>
      <c r="O180" s="21"/>
      <c r="P180" s="21"/>
      <c r="Q180" s="21"/>
    </row>
    <row r="181" spans="1:27" s="113" customFormat="1">
      <c r="C181" s="139"/>
      <c r="D181" s="139"/>
      <c r="E181" s="140"/>
      <c r="F181" s="140"/>
      <c r="G181" s="140"/>
      <c r="M181" s="46"/>
      <c r="N181" s="46"/>
      <c r="O181" s="21"/>
      <c r="P181" s="21"/>
      <c r="Q181" s="21"/>
    </row>
    <row r="182" spans="1:27" s="113" customFormat="1">
      <c r="A182" s="49" t="s">
        <v>464</v>
      </c>
      <c r="B182" s="49"/>
      <c r="C182" s="64"/>
      <c r="D182" s="64"/>
      <c r="E182" s="64"/>
      <c r="F182" s="64"/>
      <c r="G182" s="39" t="s">
        <v>316</v>
      </c>
      <c r="M182" s="46"/>
      <c r="N182" s="46"/>
      <c r="O182" s="21"/>
      <c r="P182" s="21"/>
      <c r="Q182" s="21"/>
    </row>
    <row r="183" spans="1:27" s="113" customFormat="1">
      <c r="A183" s="52" t="s">
        <v>460</v>
      </c>
      <c r="C183" s="46"/>
      <c r="D183" s="46"/>
      <c r="E183" s="21"/>
      <c r="F183" s="21"/>
      <c r="G183" s="21"/>
      <c r="K183" s="52" t="s">
        <v>463</v>
      </c>
      <c r="O183" s="46"/>
      <c r="P183" s="46"/>
      <c r="Q183" s="21"/>
    </row>
    <row r="184" spans="1:27" s="113" customFormat="1">
      <c r="A184" s="113" t="s">
        <v>424</v>
      </c>
      <c r="B184" s="113" t="s">
        <v>307</v>
      </c>
      <c r="C184" s="37" t="s">
        <v>6</v>
      </c>
      <c r="D184" s="38" t="s">
        <v>7</v>
      </c>
      <c r="E184" s="156" t="s">
        <v>555</v>
      </c>
      <c r="F184" s="94" t="s">
        <v>556</v>
      </c>
      <c r="G184" s="167" t="s">
        <v>557</v>
      </c>
      <c r="H184" s="113" t="s">
        <v>8</v>
      </c>
      <c r="I184" s="113" t="s">
        <v>11</v>
      </c>
      <c r="J184" s="113" t="s">
        <v>424</v>
      </c>
      <c r="K184" s="113" t="s">
        <v>307</v>
      </c>
      <c r="L184" s="37" t="s">
        <v>6</v>
      </c>
      <c r="M184" s="38" t="s">
        <v>7</v>
      </c>
      <c r="N184" s="156" t="s">
        <v>555</v>
      </c>
      <c r="O184" s="94" t="s">
        <v>556</v>
      </c>
      <c r="P184" s="167" t="s">
        <v>557</v>
      </c>
      <c r="Q184" s="113" t="s">
        <v>8</v>
      </c>
      <c r="R184" s="113" t="s">
        <v>11</v>
      </c>
    </row>
    <row r="185" spans="1:27" s="113" customFormat="1">
      <c r="A185" s="113" t="s">
        <v>466</v>
      </c>
      <c r="B185" s="113">
        <f>0.0998</f>
        <v>9.98E-2</v>
      </c>
      <c r="C185" s="131">
        <v>133</v>
      </c>
      <c r="D185" s="132">
        <v>15</v>
      </c>
      <c r="E185" s="38">
        <v>23.672153720000001</v>
      </c>
      <c r="F185" s="38">
        <v>37.764354660000002</v>
      </c>
      <c r="G185" s="133">
        <f t="shared" ref="G185:G187" si="5">F185-E185</f>
        <v>14.092200940000001</v>
      </c>
      <c r="H185" s="113">
        <f>AVERAGE(G185:G187)</f>
        <v>13.45366021666667</v>
      </c>
      <c r="I185" s="113">
        <f>_xlfn.STDEV.P(G185:G187)</f>
        <v>0.45983476954121194</v>
      </c>
      <c r="J185" s="113" t="s">
        <v>467</v>
      </c>
      <c r="K185" s="113">
        <v>0.1004</v>
      </c>
      <c r="L185" s="136">
        <v>133</v>
      </c>
      <c r="M185" s="132">
        <v>15</v>
      </c>
      <c r="N185" s="18">
        <v>23.23024113</v>
      </c>
      <c r="O185" s="18">
        <v>37.754762040000003</v>
      </c>
      <c r="P185" s="133">
        <f>O185-N185</f>
        <v>14.524520910000003</v>
      </c>
      <c r="Q185" s="113">
        <f>AVERAGE(P185:P187)</f>
        <v>13.684317793333335</v>
      </c>
      <c r="R185" s="113">
        <f>_xlfn.STDEV.P(P185:P187)</f>
        <v>0.6308833373118401</v>
      </c>
    </row>
    <row r="186" spans="1:27" s="113" customFormat="1">
      <c r="A186" s="113">
        <v>5.9999999999999995E-4</v>
      </c>
      <c r="B186" s="113">
        <v>0.1009</v>
      </c>
      <c r="C186" s="134">
        <v>133</v>
      </c>
      <c r="D186" s="135">
        <v>15</v>
      </c>
      <c r="E186" s="38">
        <v>23.59783418</v>
      </c>
      <c r="F186" s="38">
        <v>36.625587590000002</v>
      </c>
      <c r="G186" s="102">
        <f t="shared" si="5"/>
        <v>13.027753410000003</v>
      </c>
      <c r="J186" s="113">
        <v>5.9999999999999995E-4</v>
      </c>
      <c r="K186" s="113">
        <v>0.11</v>
      </c>
      <c r="L186" s="134">
        <v>133</v>
      </c>
      <c r="M186" s="137">
        <v>15</v>
      </c>
      <c r="N186" s="38">
        <v>23.235084010000001</v>
      </c>
      <c r="O186" s="38">
        <v>36.759232390000001</v>
      </c>
      <c r="P186" s="138">
        <f>O186-N186</f>
        <v>13.52414838</v>
      </c>
      <c r="Q186" s="21"/>
    </row>
    <row r="187" spans="1:27" s="113" customFormat="1">
      <c r="A187" s="113">
        <v>5.9999999999999995E-4</v>
      </c>
      <c r="B187" s="113">
        <v>9.5799999999999996E-2</v>
      </c>
      <c r="C187" s="134">
        <v>133</v>
      </c>
      <c r="D187" s="135">
        <v>15</v>
      </c>
      <c r="E187" s="38">
        <v>23.512059359999999</v>
      </c>
      <c r="F187" s="38">
        <v>36.753085660000004</v>
      </c>
      <c r="G187" s="102">
        <f t="shared" si="5"/>
        <v>13.241026300000005</v>
      </c>
      <c r="J187" s="113">
        <v>5.9999999999999995E-4</v>
      </c>
      <c r="K187" s="113">
        <v>9.98E-2</v>
      </c>
      <c r="L187" s="134">
        <v>133</v>
      </c>
      <c r="M187" s="135">
        <v>15</v>
      </c>
      <c r="N187" s="38">
        <v>23.584981920000001</v>
      </c>
      <c r="O187" s="38">
        <v>36.589266010000003</v>
      </c>
      <c r="P187" s="102">
        <f>O187-N187</f>
        <v>13.004284090000002</v>
      </c>
      <c r="Q187" s="21"/>
    </row>
    <row r="188" spans="1:27" s="113" customFormat="1">
      <c r="C188" s="139"/>
      <c r="D188" s="139"/>
      <c r="E188" s="21"/>
      <c r="F188" s="21"/>
      <c r="G188" s="140"/>
      <c r="L188" s="139"/>
      <c r="M188" s="139"/>
      <c r="N188" s="21"/>
      <c r="O188" s="21"/>
      <c r="P188" s="140"/>
      <c r="Q188" s="21"/>
    </row>
    <row r="189" spans="1:27" s="113" customFormat="1">
      <c r="A189" s="49" t="s">
        <v>468</v>
      </c>
      <c r="B189" s="49"/>
      <c r="C189" s="141"/>
      <c r="D189" s="141"/>
      <c r="E189" s="64"/>
      <c r="F189" s="64"/>
      <c r="G189" s="39" t="s">
        <v>316</v>
      </c>
      <c r="L189" s="139"/>
      <c r="M189" s="139"/>
      <c r="N189" s="21"/>
      <c r="O189" s="21"/>
      <c r="P189" s="140"/>
      <c r="Q189" s="21"/>
    </row>
    <row r="190" spans="1:27" s="113" customFormat="1">
      <c r="A190" s="113" t="s">
        <v>474</v>
      </c>
      <c r="C190" s="139"/>
      <c r="D190" s="139"/>
      <c r="E190" s="21"/>
      <c r="F190" s="21"/>
      <c r="G190" s="140"/>
      <c r="L190" s="139"/>
      <c r="M190" s="139"/>
      <c r="N190" s="21"/>
      <c r="O190" s="21"/>
      <c r="P190" s="140"/>
      <c r="Q190" s="21"/>
    </row>
    <row r="191" spans="1:27" s="113" customFormat="1">
      <c r="A191" s="52" t="s">
        <v>471</v>
      </c>
      <c r="J191" s="52" t="s">
        <v>469</v>
      </c>
      <c r="L191" s="139"/>
      <c r="M191" s="139"/>
      <c r="N191" s="21"/>
      <c r="O191" s="21"/>
      <c r="P191" s="140"/>
      <c r="S191" s="52" t="s">
        <v>470</v>
      </c>
    </row>
    <row r="192" spans="1:27" s="113" customFormat="1">
      <c r="A192" s="113" t="s">
        <v>424</v>
      </c>
      <c r="B192" s="113" t="s">
        <v>307</v>
      </c>
      <c r="C192" s="37" t="s">
        <v>6</v>
      </c>
      <c r="D192" s="38" t="s">
        <v>7</v>
      </c>
      <c r="E192" s="156" t="s">
        <v>555</v>
      </c>
      <c r="F192" s="94" t="s">
        <v>556</v>
      </c>
      <c r="G192" s="167" t="s">
        <v>557</v>
      </c>
      <c r="H192" s="113" t="s">
        <v>8</v>
      </c>
      <c r="I192" s="113" t="s">
        <v>11</v>
      </c>
      <c r="J192" s="113" t="s">
        <v>424</v>
      </c>
      <c r="K192" s="113" t="s">
        <v>307</v>
      </c>
      <c r="L192" s="37" t="s">
        <v>6</v>
      </c>
      <c r="M192" s="38" t="s">
        <v>7</v>
      </c>
      <c r="N192" s="156" t="s">
        <v>555</v>
      </c>
      <c r="O192" s="94" t="s">
        <v>556</v>
      </c>
      <c r="P192" s="167" t="s">
        <v>557</v>
      </c>
      <c r="Q192" s="113" t="s">
        <v>8</v>
      </c>
      <c r="R192" s="113" t="s">
        <v>11</v>
      </c>
      <c r="S192" s="113" t="s">
        <v>424</v>
      </c>
      <c r="T192" s="113" t="s">
        <v>307</v>
      </c>
      <c r="U192" s="37" t="s">
        <v>6</v>
      </c>
      <c r="V192" s="38" t="s">
        <v>7</v>
      </c>
      <c r="W192" s="156" t="s">
        <v>555</v>
      </c>
      <c r="X192" s="94" t="s">
        <v>556</v>
      </c>
      <c r="Y192" s="167" t="s">
        <v>557</v>
      </c>
      <c r="Z192" s="113" t="s">
        <v>8</v>
      </c>
      <c r="AA192" s="113" t="s">
        <v>11</v>
      </c>
    </row>
    <row r="193" spans="1:27" s="113" customFormat="1">
      <c r="A193" s="113">
        <v>5.9999999999999995E-4</v>
      </c>
      <c r="B193" s="113">
        <v>0.1004</v>
      </c>
      <c r="C193" s="134">
        <v>133</v>
      </c>
      <c r="D193" s="135">
        <v>15</v>
      </c>
      <c r="E193" s="38">
        <v>23.23983376</v>
      </c>
      <c r="F193" s="38">
        <v>37.605586649999999</v>
      </c>
      <c r="G193" s="102">
        <f>F193-E193</f>
        <v>14.36575289</v>
      </c>
      <c r="H193" s="113">
        <f>AVERAGE(G193:G195)</f>
        <v>13.943149499999999</v>
      </c>
      <c r="I193" s="113">
        <f>_xlfn.STDEV.P(G193:G195)</f>
        <v>0.4226033900000008</v>
      </c>
      <c r="J193" s="113">
        <v>5.9999999999999995E-4</v>
      </c>
      <c r="K193" s="113">
        <v>0.1075</v>
      </c>
      <c r="L193" s="136">
        <v>133</v>
      </c>
      <c r="M193" s="137">
        <v>15</v>
      </c>
      <c r="N193" s="38">
        <v>23.25482805</v>
      </c>
      <c r="O193" s="38">
        <v>28.880389269999998</v>
      </c>
      <c r="P193" s="138">
        <f>O193-N193</f>
        <v>5.625561219999998</v>
      </c>
      <c r="Q193" s="113">
        <f>AVERAGE(P193:P195)</f>
        <v>6.3550662349999989</v>
      </c>
      <c r="R193" s="113">
        <f>_xlfn.STDEV.P(P193:P195)</f>
        <v>0.72950501499999976</v>
      </c>
      <c r="S193" s="113">
        <v>5.9999999999999995E-4</v>
      </c>
      <c r="T193" s="113">
        <v>9.9599999999999994E-2</v>
      </c>
      <c r="U193" s="136">
        <v>133</v>
      </c>
      <c r="V193" s="137">
        <v>15</v>
      </c>
      <c r="W193" s="38">
        <v>23.234059559999999</v>
      </c>
      <c r="X193" s="38">
        <v>32.26425691</v>
      </c>
      <c r="Y193" s="138">
        <f>X193-W193</f>
        <v>9.0301973500000017</v>
      </c>
      <c r="Z193" s="113">
        <f>AVERAGE(Y193:Y195)</f>
        <v>8.5257930150000014</v>
      </c>
      <c r="AA193" s="113">
        <f>_xlfn.STDEV.P(Y193:Y195)</f>
        <v>0.50440433500000026</v>
      </c>
    </row>
    <row r="194" spans="1:27" s="113" customFormat="1">
      <c r="A194" s="113">
        <v>5.9999999999999995E-4</v>
      </c>
      <c r="B194" s="113">
        <v>9.6500000000000002E-2</v>
      </c>
      <c r="C194" s="134">
        <v>133</v>
      </c>
      <c r="D194" s="135">
        <v>15</v>
      </c>
      <c r="E194" s="38">
        <v>23.330516230000001</v>
      </c>
      <c r="F194" s="38">
        <v>36.851062339999999</v>
      </c>
      <c r="G194" s="102">
        <f>F194-E194</f>
        <v>13.520546109999998</v>
      </c>
      <c r="J194" s="113">
        <v>5.9999999999999995E-4</v>
      </c>
      <c r="K194" s="113">
        <v>0.1062</v>
      </c>
      <c r="L194" s="134">
        <v>133</v>
      </c>
      <c r="M194" s="135">
        <v>15</v>
      </c>
      <c r="N194" s="38">
        <v>23.666845179999999</v>
      </c>
      <c r="O194" s="38">
        <v>30.751416429999999</v>
      </c>
      <c r="P194" s="102">
        <f>O194-N194</f>
        <v>7.0845712499999998</v>
      </c>
      <c r="S194" s="113">
        <v>5.9999999999999995E-4</v>
      </c>
      <c r="T194" s="113">
        <v>9.8599999999999993E-2</v>
      </c>
      <c r="U194" s="134">
        <v>133</v>
      </c>
      <c r="V194" s="135">
        <v>15</v>
      </c>
      <c r="W194" s="38">
        <v>23.236760390000001</v>
      </c>
      <c r="X194" s="38">
        <v>31.258149070000002</v>
      </c>
      <c r="Y194" s="102">
        <f>X194-W194</f>
        <v>8.0213886800000012</v>
      </c>
    </row>
    <row r="195" spans="1:27" s="113" customFormat="1">
      <c r="L195" s="139"/>
      <c r="M195" s="139"/>
      <c r="N195" s="21"/>
      <c r="O195" s="21"/>
      <c r="P195" s="140"/>
      <c r="Q195" s="21"/>
    </row>
    <row r="196" spans="1:27" s="113" customFormat="1">
      <c r="L196" s="139"/>
      <c r="M196" s="139"/>
      <c r="N196" s="21"/>
      <c r="O196" s="21"/>
      <c r="P196" s="140"/>
      <c r="Q196" s="21"/>
    </row>
    <row r="197" spans="1:27" s="113" customFormat="1">
      <c r="A197" s="49" t="s">
        <v>472</v>
      </c>
      <c r="B197" s="49"/>
      <c r="C197" s="49"/>
      <c r="D197" s="49"/>
      <c r="E197" s="49"/>
      <c r="F197" s="49"/>
      <c r="G197" s="39" t="s">
        <v>316</v>
      </c>
      <c r="L197" s="139"/>
      <c r="M197" s="139"/>
      <c r="N197" s="21"/>
      <c r="O197" s="21"/>
      <c r="P197" s="140"/>
      <c r="Q197" s="21"/>
    </row>
    <row r="198" spans="1:27" s="113" customFormat="1">
      <c r="A198" s="52" t="s">
        <v>473</v>
      </c>
      <c r="J198" s="52" t="s">
        <v>477</v>
      </c>
      <c r="K198" s="33"/>
      <c r="L198" s="33"/>
      <c r="M198" s="33"/>
      <c r="N198" s="33"/>
      <c r="O198" s="33"/>
      <c r="P198" s="33"/>
      <c r="Q198" s="33"/>
      <c r="R198" s="33"/>
      <c r="S198" s="52" t="s">
        <v>479</v>
      </c>
      <c r="T198" s="33"/>
      <c r="U198" s="33"/>
      <c r="V198" s="33"/>
      <c r="W198" s="33"/>
      <c r="X198" s="33"/>
      <c r="Y198" s="33"/>
      <c r="Z198" s="33"/>
      <c r="AA198" s="33"/>
    </row>
    <row r="199" spans="1:27" s="113" customFormat="1">
      <c r="A199" s="113" t="s">
        <v>424</v>
      </c>
      <c r="B199" s="113" t="s">
        <v>307</v>
      </c>
      <c r="C199" s="37" t="s">
        <v>6</v>
      </c>
      <c r="D199" s="38" t="s">
        <v>7</v>
      </c>
      <c r="E199" s="156" t="s">
        <v>555</v>
      </c>
      <c r="F199" s="94" t="s">
        <v>556</v>
      </c>
      <c r="G199" s="167" t="s">
        <v>557</v>
      </c>
      <c r="H199" s="33" t="s">
        <v>8</v>
      </c>
      <c r="I199" s="33" t="s">
        <v>11</v>
      </c>
      <c r="J199" s="113" t="s">
        <v>424</v>
      </c>
      <c r="K199" s="113" t="s">
        <v>307</v>
      </c>
      <c r="L199" s="37" t="s">
        <v>6</v>
      </c>
      <c r="M199" s="38" t="s">
        <v>7</v>
      </c>
      <c r="N199" s="156" t="s">
        <v>555</v>
      </c>
      <c r="O199" s="94" t="s">
        <v>556</v>
      </c>
      <c r="P199" s="167" t="s">
        <v>557</v>
      </c>
      <c r="Q199" s="33" t="s">
        <v>8</v>
      </c>
      <c r="R199" s="33" t="s">
        <v>11</v>
      </c>
      <c r="S199" s="113" t="s">
        <v>424</v>
      </c>
      <c r="T199" s="113" t="s">
        <v>307</v>
      </c>
      <c r="U199" s="37" t="s">
        <v>6</v>
      </c>
      <c r="V199" s="38" t="s">
        <v>7</v>
      </c>
      <c r="W199" s="156" t="s">
        <v>555</v>
      </c>
      <c r="X199" s="94" t="s">
        <v>556</v>
      </c>
      <c r="Y199" s="167" t="s">
        <v>557</v>
      </c>
      <c r="Z199" s="33" t="s">
        <v>8</v>
      </c>
      <c r="AA199" s="33" t="s">
        <v>11</v>
      </c>
    </row>
    <row r="200" spans="1:27" s="113" customFormat="1">
      <c r="A200" s="33">
        <v>0</v>
      </c>
      <c r="B200" s="33">
        <v>0.1032</v>
      </c>
      <c r="C200" s="41">
        <v>133</v>
      </c>
      <c r="D200" s="42">
        <v>15</v>
      </c>
      <c r="E200" s="18">
        <v>22.789023579999999</v>
      </c>
      <c r="F200" s="18">
        <v>24.11937824</v>
      </c>
      <c r="G200" s="19">
        <f>F200-E200</f>
        <v>1.3303546600000011</v>
      </c>
      <c r="H200" s="33">
        <f>AVERAGE(G200:G202)</f>
        <v>1.2880737566666671</v>
      </c>
      <c r="I200" s="33">
        <f>_xlfn.STDEV.P(G200:G202)</f>
        <v>5.1364805835010893E-2</v>
      </c>
      <c r="J200" s="113">
        <v>5.9999999999999995E-4</v>
      </c>
      <c r="K200" s="33">
        <v>0.1004</v>
      </c>
      <c r="L200" s="41">
        <v>133</v>
      </c>
      <c r="M200" s="42">
        <v>15</v>
      </c>
      <c r="N200" s="18">
        <v>22.789233249999999</v>
      </c>
      <c r="O200" s="18">
        <v>27.911933229999999</v>
      </c>
      <c r="P200" s="19">
        <f>O200-N200</f>
        <v>5.1226999800000002</v>
      </c>
      <c r="Q200" s="33">
        <f>AVERAGE(P200:P202)</f>
        <v>5.5257278599999999</v>
      </c>
      <c r="R200" s="33">
        <f>_xlfn.STDEV.P(P200:P202)</f>
        <v>0.29800143873367013</v>
      </c>
      <c r="S200" s="113">
        <v>5.9999999999999995E-4</v>
      </c>
      <c r="T200" s="33">
        <v>0.1023</v>
      </c>
      <c r="U200" s="41">
        <v>133</v>
      </c>
      <c r="V200" s="42">
        <v>15</v>
      </c>
      <c r="W200" s="18">
        <v>22.748390239999999</v>
      </c>
      <c r="X200" s="18">
        <v>25.10329342</v>
      </c>
      <c r="Y200" s="19">
        <f>X200-W200</f>
        <v>2.3549031800000009</v>
      </c>
      <c r="Z200" s="33">
        <f>AVERAGE(Y200:Y202)</f>
        <v>2.2060025500000009</v>
      </c>
      <c r="AA200" s="33">
        <f>_xlfn.STDEV.P(Y200:Y202)</f>
        <v>0.10779714587382273</v>
      </c>
    </row>
    <row r="201" spans="1:27" s="113" customFormat="1">
      <c r="A201" s="33">
        <v>0</v>
      </c>
      <c r="B201" s="33">
        <v>0.1033</v>
      </c>
      <c r="C201" s="45">
        <v>133</v>
      </c>
      <c r="D201" s="46">
        <v>15</v>
      </c>
      <c r="E201" s="46">
        <v>22.771380319999999</v>
      </c>
      <c r="F201" s="46">
        <v>24.089467890000002</v>
      </c>
      <c r="G201" s="22">
        <f>F201-E201</f>
        <v>1.318087570000003</v>
      </c>
      <c r="H201" s="33"/>
      <c r="I201" s="33"/>
      <c r="J201" s="113">
        <v>5.9999999999999995E-4</v>
      </c>
      <c r="K201" s="33">
        <v>1.8700000000000001E-2</v>
      </c>
      <c r="L201" s="45">
        <v>133</v>
      </c>
      <c r="M201" s="46">
        <v>15</v>
      </c>
      <c r="N201" s="46">
        <v>22.768900429999999</v>
      </c>
      <c r="O201" s="46">
        <v>28.38944789</v>
      </c>
      <c r="P201" s="22">
        <f>O201-N201</f>
        <v>5.6205474600000009</v>
      </c>
      <c r="Q201" s="33"/>
      <c r="R201" s="33"/>
      <c r="S201" s="113">
        <v>5.9999999999999995E-4</v>
      </c>
      <c r="T201" s="33">
        <v>0.1056</v>
      </c>
      <c r="U201" s="45">
        <v>133</v>
      </c>
      <c r="V201" s="46">
        <v>15</v>
      </c>
      <c r="W201" s="46">
        <v>22.734590019999999</v>
      </c>
      <c r="X201" s="46">
        <v>24.89445813</v>
      </c>
      <c r="Y201" s="22">
        <f>X201-W201</f>
        <v>2.1598681100000015</v>
      </c>
      <c r="Z201" s="33"/>
      <c r="AA201" s="33"/>
    </row>
    <row r="202" spans="1:27" s="113" customFormat="1">
      <c r="A202" s="33">
        <v>0</v>
      </c>
      <c r="B202" s="33">
        <v>0.1024</v>
      </c>
      <c r="C202" s="43">
        <v>133</v>
      </c>
      <c r="D202" s="44">
        <v>15</v>
      </c>
      <c r="E202" s="24">
        <v>22.765098470000002</v>
      </c>
      <c r="F202" s="24">
        <v>23.980877509999999</v>
      </c>
      <c r="G202" s="25">
        <f>F202-E202</f>
        <v>1.2157790399999975</v>
      </c>
      <c r="H202" s="33"/>
      <c r="I202" s="33"/>
      <c r="J202" s="113">
        <v>5.9999999999999995E-4</v>
      </c>
      <c r="K202" s="33">
        <v>0.1027</v>
      </c>
      <c r="L202" s="43">
        <v>133</v>
      </c>
      <c r="M202" s="44">
        <v>15</v>
      </c>
      <c r="N202" s="24">
        <v>22.74690137</v>
      </c>
      <c r="O202" s="24">
        <v>28.580837509999999</v>
      </c>
      <c r="P202" s="25">
        <f>O202-N202</f>
        <v>5.8339361399999987</v>
      </c>
      <c r="Q202" s="33"/>
      <c r="R202" s="33"/>
      <c r="S202" s="113">
        <v>5.9999999999999995E-4</v>
      </c>
      <c r="T202" s="33">
        <v>0.1043</v>
      </c>
      <c r="U202" s="43">
        <v>133</v>
      </c>
      <c r="V202" s="44">
        <v>15</v>
      </c>
      <c r="W202" s="24">
        <v>22.745689309999999</v>
      </c>
      <c r="X202" s="24">
        <v>24.84892567</v>
      </c>
      <c r="Y202" s="25">
        <f>X202-W202</f>
        <v>2.1032363600000004</v>
      </c>
      <c r="Z202" s="33"/>
      <c r="AA202" s="33"/>
    </row>
    <row r="203" spans="1:27">
      <c r="A203" s="52" t="s">
        <v>115</v>
      </c>
      <c r="B203" s="33"/>
      <c r="C203" s="33"/>
      <c r="D203" s="33"/>
      <c r="E203" s="33"/>
      <c r="F203" s="33"/>
      <c r="G203" s="33"/>
      <c r="H203" s="33"/>
      <c r="I203" s="33"/>
      <c r="J203" s="52" t="s">
        <v>478</v>
      </c>
      <c r="K203" s="33"/>
      <c r="L203" s="33"/>
      <c r="M203" s="33"/>
      <c r="N203" s="33"/>
      <c r="O203" s="33"/>
      <c r="P203" s="33"/>
      <c r="Q203" s="33"/>
      <c r="R203" s="33"/>
      <c r="S203" s="52" t="s">
        <v>480</v>
      </c>
      <c r="T203" s="33"/>
      <c r="U203" s="33"/>
      <c r="V203" s="33"/>
      <c r="W203" s="33"/>
      <c r="X203" s="33"/>
      <c r="Y203" s="33"/>
      <c r="Z203" s="33"/>
      <c r="AA203" s="33"/>
    </row>
    <row r="204" spans="1:27">
      <c r="A204" s="113" t="s">
        <v>424</v>
      </c>
      <c r="B204" s="113" t="s">
        <v>307</v>
      </c>
      <c r="C204" s="37" t="s">
        <v>6</v>
      </c>
      <c r="D204" s="38" t="s">
        <v>7</v>
      </c>
      <c r="E204" s="156" t="s">
        <v>555</v>
      </c>
      <c r="F204" s="94" t="s">
        <v>556</v>
      </c>
      <c r="G204" s="167" t="s">
        <v>557</v>
      </c>
      <c r="H204" s="33" t="s">
        <v>8</v>
      </c>
      <c r="I204" s="33" t="s">
        <v>11</v>
      </c>
      <c r="J204" s="113" t="s">
        <v>424</v>
      </c>
      <c r="K204" s="113" t="s">
        <v>307</v>
      </c>
      <c r="L204" s="37" t="s">
        <v>6</v>
      </c>
      <c r="M204" s="38" t="s">
        <v>7</v>
      </c>
      <c r="N204" s="156" t="s">
        <v>555</v>
      </c>
      <c r="O204" s="94" t="s">
        <v>556</v>
      </c>
      <c r="P204" s="167" t="s">
        <v>557</v>
      </c>
      <c r="Q204" s="33" t="s">
        <v>8</v>
      </c>
      <c r="R204" s="33" t="s">
        <v>11</v>
      </c>
      <c r="S204" s="113" t="s">
        <v>424</v>
      </c>
      <c r="T204" s="113" t="s">
        <v>307</v>
      </c>
      <c r="U204" s="37" t="s">
        <v>6</v>
      </c>
      <c r="V204" s="38" t="s">
        <v>7</v>
      </c>
      <c r="W204" s="156" t="s">
        <v>555</v>
      </c>
      <c r="X204" s="94" t="s">
        <v>556</v>
      </c>
      <c r="Y204" s="167" t="s">
        <v>557</v>
      </c>
      <c r="Z204" s="33" t="s">
        <v>8</v>
      </c>
      <c r="AA204" s="33" t="s">
        <v>11</v>
      </c>
    </row>
    <row r="205" spans="1:27">
      <c r="A205" s="113">
        <v>5.9999999999999995E-4</v>
      </c>
      <c r="B205" s="33">
        <v>0.1004</v>
      </c>
      <c r="C205" s="41">
        <v>133</v>
      </c>
      <c r="D205" s="42">
        <v>15</v>
      </c>
      <c r="E205" s="18">
        <v>22.735889019999998</v>
      </c>
      <c r="F205" s="18">
        <v>24.332411929999999</v>
      </c>
      <c r="G205" s="19">
        <f>F205-E205</f>
        <v>1.5965229100000009</v>
      </c>
      <c r="H205" s="33">
        <f>AVERAGE(G205:G207)</f>
        <v>1.6906187566666671</v>
      </c>
      <c r="I205" s="33">
        <f>_xlfn.STDEV.P(G205:G207)</f>
        <v>7.3782582139032216E-2</v>
      </c>
      <c r="J205" s="113">
        <v>5.9999999999999995E-4</v>
      </c>
      <c r="K205" s="33">
        <v>0.1004</v>
      </c>
      <c r="L205" s="41">
        <v>133</v>
      </c>
      <c r="M205" s="42">
        <v>15</v>
      </c>
      <c r="N205" s="18">
        <v>22.76839902</v>
      </c>
      <c r="O205" s="18">
        <v>38.289032730000002</v>
      </c>
      <c r="P205" s="19">
        <f>O205-N205</f>
        <v>15.520633710000002</v>
      </c>
      <c r="Q205" s="33">
        <f>AVERAGE(P205:P207)</f>
        <v>15.836402276000001</v>
      </c>
      <c r="R205" s="33">
        <f>_xlfn.STDEV.P(P205:P207)</f>
        <v>0.4713453481660444</v>
      </c>
      <c r="S205" s="113">
        <v>5.9999999999999995E-4</v>
      </c>
      <c r="T205" s="33">
        <v>0.1007</v>
      </c>
      <c r="U205" s="41">
        <v>133</v>
      </c>
      <c r="V205" s="42">
        <v>15</v>
      </c>
      <c r="W205" s="18">
        <v>22.754689110000001</v>
      </c>
      <c r="X205" s="18">
        <v>38.063789210000003</v>
      </c>
      <c r="Y205" s="19">
        <f>X205-W205</f>
        <v>15.309100100000002</v>
      </c>
      <c r="Z205" s="33">
        <f>AVERAGE(Y205:Y207)</f>
        <v>15.373658793333336</v>
      </c>
      <c r="AA205" s="33">
        <f>_xlfn.STDEV.P(Y205:Y207)</f>
        <v>0.25474063458298796</v>
      </c>
    </row>
    <row r="206" spans="1:27">
      <c r="A206" s="113">
        <v>5.9999999999999995E-4</v>
      </c>
      <c r="B206" s="33">
        <v>1.8700000000000001E-2</v>
      </c>
      <c r="C206" s="45">
        <v>133</v>
      </c>
      <c r="D206" s="46">
        <v>15</v>
      </c>
      <c r="E206" s="46">
        <v>22.78032713</v>
      </c>
      <c r="F206" s="46">
        <v>24.478938939999999</v>
      </c>
      <c r="G206" s="22">
        <f>F206-E206</f>
        <v>1.6986118099999992</v>
      </c>
      <c r="H206" s="33"/>
      <c r="I206" s="33"/>
      <c r="J206" s="113">
        <v>5.9999999999999995E-4</v>
      </c>
      <c r="K206" s="33">
        <v>1.8700000000000001E-2</v>
      </c>
      <c r="L206" s="45">
        <v>133</v>
      </c>
      <c r="M206" s="46">
        <v>15</v>
      </c>
      <c r="N206" s="46">
        <v>22.732894762000001</v>
      </c>
      <c r="O206" s="46">
        <v>39.23557813</v>
      </c>
      <c r="P206" s="22">
        <f>O206-N206</f>
        <v>16.502683368</v>
      </c>
      <c r="Q206" s="33"/>
      <c r="R206" s="33"/>
      <c r="S206" s="113">
        <v>5.9999999999999995E-4</v>
      </c>
      <c r="T206" s="33">
        <v>0.10290000000000001</v>
      </c>
      <c r="U206" s="45">
        <v>133</v>
      </c>
      <c r="V206" s="46">
        <v>15</v>
      </c>
      <c r="W206" s="46">
        <v>22.734922319999999</v>
      </c>
      <c r="X206" s="46">
        <v>38.447802340000003</v>
      </c>
      <c r="Y206" s="22">
        <f>X206-W206</f>
        <v>15.712880020000004</v>
      </c>
      <c r="Z206" s="33"/>
      <c r="AA206" s="33"/>
    </row>
    <row r="207" spans="1:27">
      <c r="A207" s="113">
        <v>5.9999999999999995E-4</v>
      </c>
      <c r="B207" s="33">
        <v>0.1027</v>
      </c>
      <c r="C207" s="43">
        <v>133</v>
      </c>
      <c r="D207" s="44">
        <v>15</v>
      </c>
      <c r="E207" s="24">
        <v>22.798476529999999</v>
      </c>
      <c r="F207" s="24">
        <v>24.57519808</v>
      </c>
      <c r="G207" s="25">
        <f>F207-E207</f>
        <v>1.7767215500000013</v>
      </c>
      <c r="H207" s="33"/>
      <c r="I207" s="33"/>
      <c r="J207" s="113">
        <v>5.9999999999999995E-4</v>
      </c>
      <c r="K207" s="33">
        <v>0.1027</v>
      </c>
      <c r="L207" s="43">
        <v>133</v>
      </c>
      <c r="M207" s="44">
        <v>15</v>
      </c>
      <c r="N207" s="24">
        <v>22.734478060000001</v>
      </c>
      <c r="O207" s="24">
        <v>38.220367809999999</v>
      </c>
      <c r="P207" s="25">
        <f>O207-N207</f>
        <v>15.485889749999998</v>
      </c>
      <c r="Q207" s="33"/>
      <c r="R207" s="33"/>
      <c r="S207" s="113">
        <v>5.9999999999999995E-4</v>
      </c>
      <c r="T207" s="33">
        <v>1.47E-2</v>
      </c>
      <c r="U207" s="43">
        <v>133</v>
      </c>
      <c r="V207" s="44">
        <v>15</v>
      </c>
      <c r="W207" s="24">
        <v>22.76869408</v>
      </c>
      <c r="X207" s="24">
        <v>37.867690340000003</v>
      </c>
      <c r="Y207" s="25">
        <f>X207-W207</f>
        <v>15.098996260000003</v>
      </c>
      <c r="Z207" s="33"/>
      <c r="AA207" s="33"/>
    </row>
    <row r="209" spans="1:27">
      <c r="A209" s="49" t="s">
        <v>475</v>
      </c>
      <c r="B209" s="49"/>
      <c r="C209" s="49"/>
      <c r="D209" s="49"/>
      <c r="E209" s="49"/>
      <c r="F209" s="49"/>
      <c r="G209" s="49"/>
      <c r="H209" s="39" t="s">
        <v>316</v>
      </c>
    </row>
    <row r="210" spans="1:27">
      <c r="A210" s="52" t="s">
        <v>116</v>
      </c>
      <c r="J210" s="52" t="s">
        <v>481</v>
      </c>
      <c r="K210" s="33"/>
      <c r="L210" s="33"/>
      <c r="M210" s="33"/>
      <c r="N210" s="33"/>
      <c r="O210" s="33"/>
      <c r="P210" s="33"/>
      <c r="Q210" s="33"/>
      <c r="R210" s="33"/>
      <c r="S210" s="52" t="s">
        <v>483</v>
      </c>
      <c r="T210" s="33"/>
      <c r="U210" s="33"/>
      <c r="V210" s="33"/>
      <c r="W210" s="33"/>
      <c r="X210" s="33"/>
      <c r="Y210" s="33"/>
      <c r="Z210" s="33"/>
      <c r="AA210" s="33"/>
    </row>
    <row r="211" spans="1:27">
      <c r="A211" s="113" t="s">
        <v>424</v>
      </c>
      <c r="B211" s="113" t="s">
        <v>307</v>
      </c>
      <c r="C211" s="37" t="s">
        <v>6</v>
      </c>
      <c r="D211" s="38" t="s">
        <v>7</v>
      </c>
      <c r="E211" s="156" t="s">
        <v>555</v>
      </c>
      <c r="F211" s="94" t="s">
        <v>556</v>
      </c>
      <c r="G211" s="167" t="s">
        <v>557</v>
      </c>
      <c r="H211" s="33" t="s">
        <v>8</v>
      </c>
      <c r="I211" s="33" t="s">
        <v>11</v>
      </c>
      <c r="J211" s="113" t="s">
        <v>424</v>
      </c>
      <c r="K211" s="113" t="s">
        <v>307</v>
      </c>
      <c r="L211" s="37" t="s">
        <v>6</v>
      </c>
      <c r="M211" s="38" t="s">
        <v>7</v>
      </c>
      <c r="N211" s="156" t="s">
        <v>555</v>
      </c>
      <c r="O211" s="94" t="s">
        <v>556</v>
      </c>
      <c r="P211" s="167" t="s">
        <v>557</v>
      </c>
      <c r="Q211" s="33" t="s">
        <v>8</v>
      </c>
      <c r="R211" s="33" t="s">
        <v>11</v>
      </c>
      <c r="S211" s="113" t="s">
        <v>424</v>
      </c>
      <c r="T211" s="113" t="s">
        <v>307</v>
      </c>
      <c r="U211" s="37" t="s">
        <v>6</v>
      </c>
      <c r="V211" s="38" t="s">
        <v>7</v>
      </c>
      <c r="W211" s="156" t="s">
        <v>555</v>
      </c>
      <c r="X211" s="94" t="s">
        <v>556</v>
      </c>
      <c r="Y211" s="167" t="s">
        <v>557</v>
      </c>
      <c r="Z211" s="33" t="s">
        <v>8</v>
      </c>
      <c r="AA211" s="33" t="s">
        <v>11</v>
      </c>
    </row>
    <row r="212" spans="1:27">
      <c r="A212" s="113">
        <v>0</v>
      </c>
      <c r="B212" s="33">
        <v>0.10050000000000001</v>
      </c>
      <c r="C212" s="41">
        <v>133</v>
      </c>
      <c r="D212" s="42">
        <v>15</v>
      </c>
      <c r="E212" s="18">
        <v>23.253895029999999</v>
      </c>
      <c r="F212" s="18">
        <v>24.678923510000001</v>
      </c>
      <c r="G212" s="19">
        <f>F212-E212</f>
        <v>1.4250284800000017</v>
      </c>
      <c r="H212" s="33">
        <f>AVERAGE(G212:G214)</f>
        <v>1.3674554133333328</v>
      </c>
      <c r="I212" s="33">
        <f>_xlfn.STDEV.P(G212:G214)</f>
        <v>5.533692827972804E-2</v>
      </c>
      <c r="J212" s="113">
        <v>5.9999999999999995E-4</v>
      </c>
      <c r="K212" s="33">
        <v>9.8599999999999993E-2</v>
      </c>
      <c r="L212" s="41">
        <v>133</v>
      </c>
      <c r="M212" s="42">
        <v>15</v>
      </c>
      <c r="N212" s="18">
        <v>23.219504359999998</v>
      </c>
      <c r="O212" s="18">
        <v>38.44380452</v>
      </c>
      <c r="P212" s="19">
        <f>O212-N212</f>
        <v>15.224300160000002</v>
      </c>
      <c r="Q212" s="33">
        <f>AVERAGE(P212:P214)</f>
        <v>14.337821790000001</v>
      </c>
      <c r="R212" s="33">
        <f>_xlfn.STDEV.P(P212:P214)</f>
        <v>0.6361957876737323</v>
      </c>
      <c r="S212" s="113">
        <v>5.9999999999999995E-4</v>
      </c>
      <c r="T212" s="33">
        <v>9.8599999999999993E-2</v>
      </c>
      <c r="U212" s="41">
        <v>133</v>
      </c>
      <c r="V212" s="42">
        <v>15</v>
      </c>
      <c r="W212" s="18">
        <v>23.220546370000001</v>
      </c>
      <c r="X212" s="18">
        <v>25.12678326</v>
      </c>
      <c r="Y212" s="19">
        <f>X212-W212</f>
        <v>1.9062368899999989</v>
      </c>
      <c r="Z212" s="33">
        <f>AVERAGE(Y212:Y214)</f>
        <v>2.212666796666666</v>
      </c>
      <c r="AA212" s="33">
        <f>_xlfn.STDEV.P(Y212:Y214)</f>
        <v>0.30063237066114562</v>
      </c>
    </row>
    <row r="213" spans="1:27">
      <c r="A213" s="113">
        <v>0</v>
      </c>
      <c r="B213" s="33">
        <v>0.1013</v>
      </c>
      <c r="C213" s="45">
        <v>133</v>
      </c>
      <c r="D213" s="46">
        <v>15</v>
      </c>
      <c r="E213" s="46">
        <v>23.245328650000001</v>
      </c>
      <c r="F213" s="46">
        <v>24.538092519999999</v>
      </c>
      <c r="G213" s="22">
        <f>F213-E213</f>
        <v>1.2927638699999981</v>
      </c>
      <c r="H213" s="33"/>
      <c r="I213" s="33"/>
      <c r="J213" s="113">
        <v>5.9999999999999995E-4</v>
      </c>
      <c r="K213" s="33">
        <v>0.10539999999999999</v>
      </c>
      <c r="L213" s="45">
        <v>133</v>
      </c>
      <c r="M213" s="46">
        <v>15</v>
      </c>
      <c r="N213" s="46">
        <v>23.235697649999999</v>
      </c>
      <c r="O213" s="46">
        <v>37.263451930000002</v>
      </c>
      <c r="P213" s="22">
        <f>O213-N213</f>
        <v>14.027754280000003</v>
      </c>
      <c r="Q213" s="33"/>
      <c r="R213" s="33"/>
      <c r="S213" s="113">
        <v>5.9999999999999995E-4</v>
      </c>
      <c r="T213" s="33">
        <v>0.10539999999999999</v>
      </c>
      <c r="U213" s="45">
        <v>133</v>
      </c>
      <c r="V213" s="46">
        <v>15</v>
      </c>
      <c r="W213" s="46">
        <v>23.254127050000001</v>
      </c>
      <c r="X213" s="46">
        <v>25.875244510000002</v>
      </c>
      <c r="Y213" s="22">
        <f>X213-W213</f>
        <v>2.6211174600000007</v>
      </c>
      <c r="Z213" s="33"/>
      <c r="AA213" s="33"/>
    </row>
    <row r="214" spans="1:27">
      <c r="A214" s="113">
        <v>0</v>
      </c>
      <c r="B214" s="33">
        <v>0.10580000000000001</v>
      </c>
      <c r="C214" s="43">
        <v>133</v>
      </c>
      <c r="D214" s="44">
        <v>15</v>
      </c>
      <c r="E214" s="24">
        <v>23.255436790000001</v>
      </c>
      <c r="F214" s="24">
        <v>24.64001068</v>
      </c>
      <c r="G214" s="25">
        <f>F214-E214</f>
        <v>1.3845738899999986</v>
      </c>
      <c r="H214" s="33"/>
      <c r="I214" s="33"/>
      <c r="J214" s="113">
        <v>5.9999999999999995E-4</v>
      </c>
      <c r="K214" s="33">
        <v>0.1036</v>
      </c>
      <c r="L214" s="43">
        <v>133</v>
      </c>
      <c r="M214" s="44">
        <v>15</v>
      </c>
      <c r="N214" s="24">
        <v>23.251024690000001</v>
      </c>
      <c r="O214" s="24">
        <v>37.012435619999998</v>
      </c>
      <c r="P214" s="25">
        <f>O214-N214</f>
        <v>13.761410929999997</v>
      </c>
      <c r="Q214" s="33"/>
      <c r="R214" s="33"/>
      <c r="S214" s="113">
        <v>5.9999999999999995E-4</v>
      </c>
      <c r="T214" s="33">
        <v>0.1036</v>
      </c>
      <c r="U214" s="43">
        <v>133</v>
      </c>
      <c r="V214" s="44">
        <v>15</v>
      </c>
      <c r="W214" s="24">
        <v>23.25670817</v>
      </c>
      <c r="X214" s="24">
        <v>25.367354209999998</v>
      </c>
      <c r="Y214" s="25">
        <f>X214-W214</f>
        <v>2.1106460399999989</v>
      </c>
      <c r="Z214" s="33"/>
      <c r="AA214" s="33"/>
    </row>
    <row r="215" spans="1:27">
      <c r="A215" s="52" t="s">
        <v>476</v>
      </c>
      <c r="B215" s="33"/>
      <c r="C215" s="33"/>
      <c r="D215" s="33"/>
      <c r="E215" s="33"/>
      <c r="F215" s="33"/>
      <c r="G215" s="33"/>
      <c r="H215" s="33"/>
      <c r="I215" s="33"/>
      <c r="J215" s="52" t="s">
        <v>482</v>
      </c>
      <c r="K215" s="33"/>
      <c r="L215" s="33"/>
      <c r="M215" s="33"/>
      <c r="N215" s="33"/>
      <c r="O215" s="33"/>
      <c r="P215" s="33"/>
      <c r="Q215" s="33"/>
      <c r="R215" s="33"/>
      <c r="S215" s="52" t="s">
        <v>484</v>
      </c>
      <c r="T215" s="33"/>
      <c r="U215" s="33"/>
      <c r="V215" s="33"/>
      <c r="W215" s="33"/>
      <c r="X215" s="33"/>
      <c r="Y215" s="33"/>
      <c r="Z215" s="33"/>
      <c r="AA215" s="33"/>
    </row>
    <row r="216" spans="1:27">
      <c r="A216" s="113" t="s">
        <v>424</v>
      </c>
      <c r="B216" s="113" t="s">
        <v>307</v>
      </c>
      <c r="C216" s="37" t="s">
        <v>6</v>
      </c>
      <c r="D216" s="38" t="s">
        <v>7</v>
      </c>
      <c r="E216" s="156" t="s">
        <v>555</v>
      </c>
      <c r="F216" s="94" t="s">
        <v>556</v>
      </c>
      <c r="G216" s="167" t="s">
        <v>557</v>
      </c>
      <c r="H216" s="33" t="s">
        <v>8</v>
      </c>
      <c r="I216" s="33" t="s">
        <v>11</v>
      </c>
      <c r="J216" s="113" t="s">
        <v>424</v>
      </c>
      <c r="K216" s="113" t="s">
        <v>307</v>
      </c>
      <c r="L216" s="37" t="s">
        <v>6</v>
      </c>
      <c r="M216" s="38" t="s">
        <v>7</v>
      </c>
      <c r="N216" s="156" t="s">
        <v>555</v>
      </c>
      <c r="O216" s="94" t="s">
        <v>556</v>
      </c>
      <c r="P216" s="167" t="s">
        <v>557</v>
      </c>
      <c r="Q216" s="33" t="s">
        <v>8</v>
      </c>
      <c r="R216" s="33" t="s">
        <v>11</v>
      </c>
      <c r="S216" s="113" t="s">
        <v>424</v>
      </c>
      <c r="T216" s="113" t="s">
        <v>307</v>
      </c>
      <c r="U216" s="37" t="s">
        <v>6</v>
      </c>
      <c r="V216" s="38" t="s">
        <v>7</v>
      </c>
      <c r="W216" s="156" t="s">
        <v>555</v>
      </c>
      <c r="X216" s="94" t="s">
        <v>556</v>
      </c>
      <c r="Y216" s="167" t="s">
        <v>557</v>
      </c>
      <c r="Z216" s="33" t="s">
        <v>8</v>
      </c>
      <c r="AA216" s="33" t="s">
        <v>11</v>
      </c>
    </row>
    <row r="217" spans="1:27">
      <c r="A217" s="113">
        <v>5.9999999999999995E-4</v>
      </c>
      <c r="B217" s="33">
        <v>9.6500000000000002E-2</v>
      </c>
      <c r="C217" s="41">
        <v>133</v>
      </c>
      <c r="D217" s="42">
        <v>15</v>
      </c>
      <c r="E217" s="18">
        <v>23.22194563</v>
      </c>
      <c r="F217" s="18">
        <v>25.320435620000001</v>
      </c>
      <c r="G217" s="19">
        <f>F217-E217</f>
        <v>2.0984899900000009</v>
      </c>
      <c r="H217" s="33">
        <f>AVERAGE(G217:G219)</f>
        <v>2.2182614133333338</v>
      </c>
      <c r="I217" s="33">
        <f>_xlfn.STDEV.P(G217:G219)</f>
        <v>0.23868224551251421</v>
      </c>
      <c r="J217" s="113">
        <v>5.9999999999999995E-4</v>
      </c>
      <c r="K217" s="33">
        <v>0.10290000000000001</v>
      </c>
      <c r="L217" s="41">
        <v>133</v>
      </c>
      <c r="M217" s="42">
        <v>15</v>
      </c>
      <c r="N217" s="18">
        <v>23.22314562</v>
      </c>
      <c r="O217" s="18">
        <v>38.230214519999997</v>
      </c>
      <c r="P217" s="19">
        <f>O217-N217</f>
        <v>15.007068899999997</v>
      </c>
      <c r="Q217" s="33">
        <f>AVERAGE(P217:P219)</f>
        <v>14.941504746666666</v>
      </c>
      <c r="R217" s="33">
        <f>_xlfn.STDEV.P(P217:P219)</f>
        <v>0.64890843571735146</v>
      </c>
      <c r="S217" s="113">
        <v>5.9999999999999995E-4</v>
      </c>
      <c r="T217" s="33">
        <v>0.10290000000000001</v>
      </c>
      <c r="U217" s="41">
        <v>133</v>
      </c>
      <c r="V217" s="42">
        <v>15</v>
      </c>
      <c r="W217" s="18">
        <v>23.261239939999999</v>
      </c>
      <c r="X217" s="18">
        <v>35.783277650000002</v>
      </c>
      <c r="Y217" s="19">
        <f>X217-W217</f>
        <v>12.522037710000003</v>
      </c>
      <c r="Z217" s="33">
        <f>AVERAGE(Y217:Y219)</f>
        <v>12.819140039999999</v>
      </c>
      <c r="AA217" s="33">
        <f>_xlfn.STDEV.P(Y217:Y219)</f>
        <v>0.24117698377576891</v>
      </c>
    </row>
    <row r="218" spans="1:27">
      <c r="A218" s="113">
        <v>5.9999999999999995E-4</v>
      </c>
      <c r="B218" s="33">
        <v>0.10340000000000001</v>
      </c>
      <c r="C218" s="45">
        <v>133</v>
      </c>
      <c r="D218" s="46">
        <v>15</v>
      </c>
      <c r="E218" s="46">
        <v>23.21894562</v>
      </c>
      <c r="F218" s="46">
        <v>25.223789020000002</v>
      </c>
      <c r="G218" s="22">
        <f>F218-E218</f>
        <v>2.0048434000000022</v>
      </c>
      <c r="H218" s="33"/>
      <c r="I218" s="33"/>
      <c r="J218" s="113">
        <v>5.9999999999999995E-4</v>
      </c>
      <c r="K218" s="33">
        <v>0.1052</v>
      </c>
      <c r="L218" s="45">
        <v>133</v>
      </c>
      <c r="M218" s="46">
        <v>15</v>
      </c>
      <c r="N218" s="46">
        <v>23.21890672</v>
      </c>
      <c r="O218" s="46">
        <v>38.920345759999996</v>
      </c>
      <c r="P218" s="22">
        <f>O218-N218</f>
        <v>15.701439039999997</v>
      </c>
      <c r="Q218" s="33"/>
      <c r="R218" s="33"/>
      <c r="S218" s="113">
        <v>5.9999999999999995E-4</v>
      </c>
      <c r="T218" s="33">
        <v>0.1052</v>
      </c>
      <c r="U218" s="45">
        <v>133</v>
      </c>
      <c r="V218" s="46">
        <v>15</v>
      </c>
      <c r="W218" s="46">
        <v>23.254689020000001</v>
      </c>
      <c r="X218" s="46">
        <v>36.367456619999999</v>
      </c>
      <c r="Y218" s="22">
        <f>X218-W218</f>
        <v>13.112767599999998</v>
      </c>
      <c r="Z218" s="33"/>
      <c r="AA218" s="33"/>
    </row>
    <row r="219" spans="1:27">
      <c r="A219" s="113">
        <v>5.9999999999999995E-4</v>
      </c>
      <c r="B219" s="33">
        <v>0.10730000000000001</v>
      </c>
      <c r="C219" s="43">
        <v>133</v>
      </c>
      <c r="D219" s="44">
        <v>15</v>
      </c>
      <c r="E219" s="24">
        <v>23.229004530000001</v>
      </c>
      <c r="F219" s="24">
        <v>25.780455379999999</v>
      </c>
      <c r="G219" s="25">
        <f>F219-E219</f>
        <v>2.5514508499999984</v>
      </c>
      <c r="H219" s="33"/>
      <c r="I219" s="33"/>
      <c r="J219" s="113">
        <v>5.9999999999999995E-4</v>
      </c>
      <c r="K219" s="33">
        <v>0.1062</v>
      </c>
      <c r="L219" s="43">
        <v>133</v>
      </c>
      <c r="M219" s="44">
        <v>15</v>
      </c>
      <c r="N219" s="24">
        <v>23.225782039999999</v>
      </c>
      <c r="O219" s="24">
        <v>37.341788340000001</v>
      </c>
      <c r="P219" s="25">
        <f>O219-N219</f>
        <v>14.116006300000002</v>
      </c>
      <c r="Q219" s="33"/>
      <c r="R219" s="33"/>
      <c r="S219" s="113">
        <v>5.9999999999999995E-4</v>
      </c>
      <c r="T219" s="33">
        <v>0.1062</v>
      </c>
      <c r="U219" s="43">
        <v>133</v>
      </c>
      <c r="V219" s="44">
        <v>15</v>
      </c>
      <c r="W219" s="24">
        <v>23.25430051</v>
      </c>
      <c r="X219" s="24">
        <v>36.076915319999998</v>
      </c>
      <c r="Y219" s="25">
        <f>X219-W219</f>
        <v>12.822614809999997</v>
      </c>
      <c r="Z219" s="33"/>
      <c r="AA219" s="33"/>
    </row>
    <row r="221" spans="1:27">
      <c r="A221" s="49" t="s">
        <v>485</v>
      </c>
      <c r="B221" s="49"/>
      <c r="C221" s="49"/>
      <c r="D221" s="49"/>
      <c r="E221" s="49"/>
      <c r="F221" s="49"/>
      <c r="G221" s="49"/>
      <c r="H221" s="49"/>
      <c r="I221" s="49"/>
      <c r="J221" s="39" t="s">
        <v>316</v>
      </c>
    </row>
    <row r="222" spans="1:27" s="113" customFormat="1">
      <c r="A222" s="52" t="s">
        <v>486</v>
      </c>
      <c r="B222" s="33"/>
      <c r="C222" s="33"/>
      <c r="D222" s="33"/>
      <c r="E222" s="33"/>
      <c r="F222" s="33"/>
      <c r="G222" s="33"/>
      <c r="H222" s="33"/>
      <c r="I222" s="33"/>
      <c r="J222" s="52" t="s">
        <v>488</v>
      </c>
      <c r="K222" s="33"/>
      <c r="L222" s="33"/>
      <c r="M222" s="33"/>
      <c r="N222" s="33"/>
      <c r="O222" s="33"/>
      <c r="P222" s="33"/>
      <c r="Q222" s="33"/>
      <c r="R222" s="33"/>
    </row>
    <row r="223" spans="1:27" s="113" customFormat="1">
      <c r="A223" s="113" t="s">
        <v>424</v>
      </c>
      <c r="B223" s="113" t="s">
        <v>307</v>
      </c>
      <c r="C223" s="37" t="s">
        <v>6</v>
      </c>
      <c r="D223" s="38" t="s">
        <v>7</v>
      </c>
      <c r="E223" s="156" t="s">
        <v>555</v>
      </c>
      <c r="F223" s="94" t="s">
        <v>556</v>
      </c>
      <c r="G223" s="167" t="s">
        <v>557</v>
      </c>
      <c r="H223" s="33" t="s">
        <v>8</v>
      </c>
      <c r="I223" s="33" t="s">
        <v>11</v>
      </c>
      <c r="J223" s="113" t="s">
        <v>424</v>
      </c>
      <c r="K223" s="113" t="s">
        <v>307</v>
      </c>
      <c r="L223" s="37" t="s">
        <v>6</v>
      </c>
      <c r="M223" s="38" t="s">
        <v>7</v>
      </c>
      <c r="N223" s="156" t="s">
        <v>555</v>
      </c>
      <c r="O223" s="94" t="s">
        <v>556</v>
      </c>
      <c r="P223" s="167" t="s">
        <v>557</v>
      </c>
      <c r="Q223" s="33" t="s">
        <v>8</v>
      </c>
      <c r="R223" s="33" t="s">
        <v>11</v>
      </c>
    </row>
    <row r="224" spans="1:27" s="113" customFormat="1">
      <c r="A224" s="113">
        <v>5.9999999999999995E-4</v>
      </c>
      <c r="B224" s="33">
        <v>0.10340000000000001</v>
      </c>
      <c r="C224" s="41">
        <v>133</v>
      </c>
      <c r="D224" s="42">
        <v>15</v>
      </c>
      <c r="E224" s="18">
        <v>23.453424429999998</v>
      </c>
      <c r="F224" s="18">
        <v>39.224138949999997</v>
      </c>
      <c r="G224" s="19">
        <f>F224-E224</f>
        <v>15.770714519999999</v>
      </c>
      <c r="H224" s="33">
        <f>AVERAGE(G224:G226)</f>
        <v>16.823659883333335</v>
      </c>
      <c r="I224" s="33">
        <f>_xlfn.STDEV.P(G224:G226)</f>
        <v>0.87068758873322671</v>
      </c>
      <c r="J224" s="113">
        <v>5.9999999999999995E-4</v>
      </c>
      <c r="K224" s="33">
        <v>0.1043</v>
      </c>
      <c r="L224" s="41">
        <v>133</v>
      </c>
      <c r="M224" s="42">
        <v>15</v>
      </c>
      <c r="N224" s="18">
        <v>23.452345430000001</v>
      </c>
      <c r="O224" s="18">
        <v>27.254378930000001</v>
      </c>
      <c r="P224" s="19">
        <f>O224-N224</f>
        <v>3.8020335000000003</v>
      </c>
      <c r="Q224" s="33">
        <f>AVERAGE(P224:P226)</f>
        <v>3.9752596433333331</v>
      </c>
      <c r="R224" s="33">
        <f>_xlfn.STDEV.P(P224:P226)</f>
        <v>0.49082424872276059</v>
      </c>
    </row>
    <row r="225" spans="1:80" s="113" customFormat="1">
      <c r="A225" s="113">
        <v>5.9999999999999995E-4</v>
      </c>
      <c r="B225" s="33">
        <v>0.1026</v>
      </c>
      <c r="C225" s="45">
        <v>133</v>
      </c>
      <c r="D225" s="46">
        <v>15</v>
      </c>
      <c r="E225" s="46">
        <v>23.43689045</v>
      </c>
      <c r="F225" s="46">
        <v>40.234189530000002</v>
      </c>
      <c r="G225" s="22">
        <f>F225-E225</f>
        <v>16.797299080000002</v>
      </c>
      <c r="H225" s="33"/>
      <c r="I225" s="33"/>
      <c r="J225" s="113">
        <v>5.9999999999999995E-4</v>
      </c>
      <c r="K225" s="33">
        <v>0.1032</v>
      </c>
      <c r="L225" s="45">
        <v>133</v>
      </c>
      <c r="M225" s="46">
        <v>15</v>
      </c>
      <c r="N225" s="46">
        <v>23.468903210000001</v>
      </c>
      <c r="O225" s="46">
        <v>28.11289034</v>
      </c>
      <c r="P225" s="22">
        <f>O225-N225</f>
        <v>4.6439871299999993</v>
      </c>
      <c r="Q225" s="33"/>
      <c r="R225" s="33"/>
    </row>
    <row r="226" spans="1:80" s="113" customFormat="1">
      <c r="A226" s="113">
        <v>5.9999999999999995E-4</v>
      </c>
      <c r="B226" s="33">
        <v>0.1042</v>
      </c>
      <c r="C226" s="43">
        <v>133</v>
      </c>
      <c r="D226" s="44">
        <v>15</v>
      </c>
      <c r="E226" s="24">
        <v>23.421890430000001</v>
      </c>
      <c r="F226" s="24">
        <v>41.324856480000001</v>
      </c>
      <c r="G226" s="25">
        <f>F226-E226</f>
        <v>17.90296605</v>
      </c>
      <c r="H226" s="33"/>
      <c r="I226" s="33"/>
      <c r="J226" s="113">
        <v>5.9999999999999995E-4</v>
      </c>
      <c r="K226" s="33">
        <v>0.1026</v>
      </c>
      <c r="L226" s="43">
        <v>133</v>
      </c>
      <c r="M226" s="44">
        <v>15</v>
      </c>
      <c r="N226" s="24">
        <v>23.467900929999999</v>
      </c>
      <c r="O226" s="24">
        <v>26.947659229999999</v>
      </c>
      <c r="P226" s="25">
        <f>O226-N226</f>
        <v>3.4797583000000003</v>
      </c>
      <c r="Q226" s="33"/>
      <c r="R226" s="33"/>
    </row>
    <row r="227" spans="1:80" s="113" customFormat="1">
      <c r="A227" s="52" t="s">
        <v>487</v>
      </c>
      <c r="B227" s="33"/>
      <c r="C227" s="33"/>
      <c r="D227" s="33"/>
      <c r="E227" s="33"/>
      <c r="F227" s="33"/>
      <c r="G227" s="33"/>
      <c r="H227" s="33"/>
      <c r="I227" s="33"/>
      <c r="J227" s="52" t="s">
        <v>489</v>
      </c>
      <c r="K227" s="33"/>
      <c r="L227" s="33"/>
      <c r="M227" s="33"/>
      <c r="N227" s="33"/>
      <c r="O227" s="33"/>
      <c r="P227" s="33"/>
      <c r="Q227" s="33"/>
      <c r="R227" s="33"/>
    </row>
    <row r="228" spans="1:80" s="113" customFormat="1">
      <c r="A228" s="113" t="s">
        <v>424</v>
      </c>
      <c r="B228" s="113" t="s">
        <v>307</v>
      </c>
      <c r="C228" s="37" t="s">
        <v>6</v>
      </c>
      <c r="D228" s="38" t="s">
        <v>7</v>
      </c>
      <c r="E228" s="156" t="s">
        <v>555</v>
      </c>
      <c r="F228" s="94" t="s">
        <v>556</v>
      </c>
      <c r="G228" s="167" t="s">
        <v>557</v>
      </c>
      <c r="H228" s="33" t="s">
        <v>8</v>
      </c>
      <c r="I228" s="33" t="s">
        <v>11</v>
      </c>
      <c r="J228" s="33"/>
      <c r="K228" s="33"/>
      <c r="L228" s="37" t="s">
        <v>6</v>
      </c>
      <c r="M228" s="38" t="s">
        <v>7</v>
      </c>
      <c r="N228" s="156" t="s">
        <v>555</v>
      </c>
      <c r="O228" s="94" t="s">
        <v>556</v>
      </c>
      <c r="P228" s="167" t="s">
        <v>557</v>
      </c>
      <c r="Q228" s="33" t="s">
        <v>8</v>
      </c>
      <c r="R228" s="33" t="s">
        <v>11</v>
      </c>
    </row>
    <row r="229" spans="1:80">
      <c r="A229" s="113">
        <v>5.9999999999999995E-4</v>
      </c>
      <c r="B229" s="33">
        <v>0.1016</v>
      </c>
      <c r="C229" s="41">
        <v>133</v>
      </c>
      <c r="D229" s="42">
        <v>15</v>
      </c>
      <c r="E229" s="18">
        <v>23.78934452</v>
      </c>
      <c r="F229" s="18">
        <v>37.12894532</v>
      </c>
      <c r="G229" s="19">
        <f>F229-E229</f>
        <v>13.339600799999999</v>
      </c>
      <c r="H229" s="33">
        <f>AVERAGE(G229:G231)</f>
        <v>15.15362116</v>
      </c>
      <c r="I229" s="33">
        <f>_xlfn.STDEV.P(G229:G231)</f>
        <v>1.3681090171296677</v>
      </c>
      <c r="J229" s="113">
        <v>5.9999999999999995E-4</v>
      </c>
      <c r="K229" s="33">
        <v>0.10489999999999999</v>
      </c>
      <c r="L229" s="41">
        <v>133</v>
      </c>
      <c r="M229" s="42">
        <v>15</v>
      </c>
      <c r="N229" s="18">
        <v>23.435567819999999</v>
      </c>
      <c r="O229" s="18">
        <v>37.890345680000003</v>
      </c>
      <c r="P229" s="19">
        <f>O229-N229</f>
        <v>14.454777860000004</v>
      </c>
      <c r="Q229" s="33">
        <f>AVERAGE(P229:P231)</f>
        <v>13.974072053333336</v>
      </c>
      <c r="R229" s="33">
        <f>_xlfn.STDEV.P(P229:P231)</f>
        <v>0.77021109215802164</v>
      </c>
    </row>
    <row r="230" spans="1:80">
      <c r="A230" s="113">
        <v>5.9999999999999995E-4</v>
      </c>
      <c r="B230" s="33">
        <v>0.10340000000000001</v>
      </c>
      <c r="C230" s="45">
        <v>133</v>
      </c>
      <c r="D230" s="46">
        <v>15</v>
      </c>
      <c r="E230" s="46">
        <v>23.756233510000001</v>
      </c>
      <c r="F230" s="46">
        <v>39.234129039999999</v>
      </c>
      <c r="G230" s="22">
        <f>F230-E230</f>
        <v>15.477895529999998</v>
      </c>
      <c r="H230" s="33"/>
      <c r="I230" s="33"/>
      <c r="J230" s="113">
        <v>5.9999999999999995E-4</v>
      </c>
      <c r="K230" s="33">
        <v>0.1027</v>
      </c>
      <c r="L230" s="45">
        <v>133</v>
      </c>
      <c r="M230" s="46">
        <v>15</v>
      </c>
      <c r="N230" s="46">
        <v>23.45789023</v>
      </c>
      <c r="O230" s="46">
        <v>36.345128940000002</v>
      </c>
      <c r="P230" s="22">
        <f>O230-N230</f>
        <v>12.887238710000002</v>
      </c>
      <c r="Q230" s="33"/>
      <c r="R230" s="33"/>
    </row>
    <row r="231" spans="1:80">
      <c r="A231" s="113">
        <v>5.9999999999999995E-4</v>
      </c>
      <c r="B231" s="33">
        <v>0.1042</v>
      </c>
      <c r="C231" s="43">
        <v>133</v>
      </c>
      <c r="D231" s="44">
        <v>15</v>
      </c>
      <c r="E231" s="24">
        <v>23.746890669999999</v>
      </c>
      <c r="F231" s="24">
        <v>40.390257820000002</v>
      </c>
      <c r="G231" s="25">
        <f>F231-E231</f>
        <v>16.643367150000003</v>
      </c>
      <c r="H231" s="33"/>
      <c r="I231" s="33"/>
      <c r="J231" s="113">
        <v>5.9999999999999995E-4</v>
      </c>
      <c r="K231" s="33">
        <v>0.1033</v>
      </c>
      <c r="L231" s="43">
        <v>133</v>
      </c>
      <c r="M231" s="44">
        <v>15</v>
      </c>
      <c r="N231" s="24">
        <v>23.443219840000001</v>
      </c>
      <c r="O231" s="24">
        <v>38.023419429999997</v>
      </c>
      <c r="P231" s="25">
        <f>O231-N231</f>
        <v>14.580199589999996</v>
      </c>
      <c r="Q231" s="33"/>
      <c r="R231" s="33"/>
    </row>
    <row r="233" spans="1:80">
      <c r="A233" s="49" t="s">
        <v>490</v>
      </c>
      <c r="B233" s="49"/>
      <c r="C233" s="49"/>
      <c r="D233" s="49"/>
      <c r="E233" s="49"/>
      <c r="F233" s="39" t="s">
        <v>316</v>
      </c>
    </row>
    <row r="234" spans="1:80" s="114" customFormat="1">
      <c r="A234" s="129" t="s">
        <v>491</v>
      </c>
      <c r="B234" s="123"/>
      <c r="J234" s="129" t="s">
        <v>492</v>
      </c>
      <c r="K234" s="129"/>
      <c r="L234" s="142"/>
      <c r="M234" s="142"/>
      <c r="N234" s="143"/>
      <c r="O234" s="143"/>
      <c r="P234" s="143"/>
      <c r="Q234" s="129"/>
      <c r="R234" s="129"/>
      <c r="AW234" s="46"/>
      <c r="AX234" s="46"/>
      <c r="AY234" s="46"/>
      <c r="AZ234" s="46"/>
      <c r="BA234" s="46"/>
      <c r="BF234" s="46"/>
      <c r="BG234" s="46"/>
      <c r="BH234" s="46"/>
      <c r="BI234" s="46"/>
      <c r="BJ234" s="46"/>
      <c r="BO234" s="46"/>
      <c r="BP234" s="46"/>
      <c r="BQ234" s="46"/>
      <c r="BR234" s="46"/>
      <c r="BS234" s="46"/>
      <c r="BX234" s="46"/>
      <c r="BY234" s="46"/>
      <c r="BZ234" s="46"/>
      <c r="CA234" s="46"/>
      <c r="CB234" s="46"/>
    </row>
    <row r="235" spans="1:80">
      <c r="A235" s="113" t="s">
        <v>424</v>
      </c>
      <c r="B235" s="113" t="s">
        <v>307</v>
      </c>
      <c r="C235" s="37" t="s">
        <v>6</v>
      </c>
      <c r="D235" s="38" t="s">
        <v>7</v>
      </c>
      <c r="E235" s="156" t="s">
        <v>555</v>
      </c>
      <c r="F235" s="94" t="s">
        <v>556</v>
      </c>
      <c r="G235" s="167" t="s">
        <v>557</v>
      </c>
      <c r="H235" s="113" t="s">
        <v>8</v>
      </c>
      <c r="I235" s="113" t="s">
        <v>11</v>
      </c>
      <c r="J235" s="113" t="s">
        <v>424</v>
      </c>
      <c r="K235" s="113" t="s">
        <v>307</v>
      </c>
      <c r="L235" s="37" t="s">
        <v>6</v>
      </c>
      <c r="M235" s="38" t="s">
        <v>7</v>
      </c>
      <c r="N235" s="156" t="s">
        <v>555</v>
      </c>
      <c r="O235" s="94" t="s">
        <v>556</v>
      </c>
      <c r="P235" s="167" t="s">
        <v>557</v>
      </c>
      <c r="Q235" s="113" t="s">
        <v>8</v>
      </c>
      <c r="R235" s="113" t="s">
        <v>11</v>
      </c>
    </row>
    <row r="236" spans="1:80" s="113" customFormat="1">
      <c r="A236" s="113">
        <f>0.032*0.002</f>
        <v>6.3999999999999997E-5</v>
      </c>
      <c r="B236" s="113">
        <v>0.13250000000000001</v>
      </c>
      <c r="C236" s="136">
        <v>133</v>
      </c>
      <c r="D236" s="137">
        <v>15</v>
      </c>
      <c r="E236" s="38">
        <v>24.438632250000001</v>
      </c>
      <c r="F236" s="38">
        <v>26.466494139999998</v>
      </c>
      <c r="G236" s="138">
        <f>F236-E236</f>
        <v>2.0278618899999969</v>
      </c>
      <c r="H236" s="113">
        <f>AVERAGE(G236:G237)</f>
        <v>2.1185727149999973</v>
      </c>
      <c r="I236" s="113">
        <f>_xlfn.STDEV.S(G236:G237)</f>
        <v>0.12828447896905296</v>
      </c>
      <c r="J236" s="113">
        <f>K236*0.002</f>
        <v>8.8999999999999995E-5</v>
      </c>
      <c r="K236" s="127">
        <v>4.4499999999999998E-2</v>
      </c>
      <c r="L236" s="144">
        <v>133</v>
      </c>
      <c r="M236" s="145">
        <v>15</v>
      </c>
      <c r="N236" s="146">
        <v>24.40640848</v>
      </c>
      <c r="O236" s="146">
        <v>26.100298080000002</v>
      </c>
      <c r="P236" s="147">
        <f t="shared" ref="P236:P237" si="6">O236-N236</f>
        <v>1.6938896000000021</v>
      </c>
      <c r="Q236" s="127">
        <f>AVERAGE(P236:P237)</f>
        <v>1.618359335000001</v>
      </c>
      <c r="R236" s="127">
        <f>_xlfn.STDEV.S(P236:P237)</f>
        <v>0.10681592513263553</v>
      </c>
    </row>
    <row r="237" spans="1:80" s="113" customFormat="1">
      <c r="A237" s="113">
        <f>0.028*0.002</f>
        <v>5.5999999999999999E-5</v>
      </c>
      <c r="B237" s="113">
        <v>0.13070000000000001</v>
      </c>
      <c r="C237" s="136">
        <v>133</v>
      </c>
      <c r="D237" s="137">
        <v>15</v>
      </c>
      <c r="E237" s="38">
        <v>24.106243200000002</v>
      </c>
      <c r="F237" s="38">
        <v>26.315526739999999</v>
      </c>
      <c r="G237" s="138">
        <f>F237-E237</f>
        <v>2.2092835399999977</v>
      </c>
      <c r="J237" s="113">
        <f>K237*0.002</f>
        <v>8.2800000000000007E-5</v>
      </c>
      <c r="K237" s="127">
        <v>4.1399999999999999E-2</v>
      </c>
      <c r="L237" s="144">
        <v>133</v>
      </c>
      <c r="M237" s="145">
        <v>15</v>
      </c>
      <c r="N237" s="146">
        <v>24.410971960000001</v>
      </c>
      <c r="O237" s="146">
        <v>25.953801030000001</v>
      </c>
      <c r="P237" s="147">
        <f t="shared" si="6"/>
        <v>1.5428290699999998</v>
      </c>
      <c r="Q237" s="127"/>
      <c r="R237" s="127"/>
    </row>
    <row r="238" spans="1:80" s="113" customFormat="1">
      <c r="C238" s="139"/>
      <c r="D238" s="139"/>
      <c r="E238" s="21"/>
      <c r="F238" s="21"/>
      <c r="G238" s="140"/>
      <c r="K238" s="127"/>
      <c r="L238" s="148"/>
      <c r="M238" s="148"/>
      <c r="N238" s="149"/>
      <c r="O238" s="149"/>
      <c r="P238" s="149"/>
      <c r="Q238" s="127"/>
      <c r="R238" s="127"/>
    </row>
    <row r="239" spans="1:80" s="113" customFormat="1">
      <c r="A239" s="49" t="s">
        <v>493</v>
      </c>
      <c r="B239" s="49"/>
      <c r="C239" s="49"/>
      <c r="D239" s="49"/>
      <c r="E239" s="49"/>
      <c r="F239" s="39" t="s">
        <v>316</v>
      </c>
    </row>
    <row r="240" spans="1:80" s="113" customFormat="1">
      <c r="A240" s="52" t="s">
        <v>494</v>
      </c>
      <c r="C240" s="139"/>
      <c r="D240" s="139"/>
      <c r="E240" s="21"/>
      <c r="F240" s="21"/>
      <c r="G240" s="140"/>
      <c r="J240" s="52" t="s">
        <v>496</v>
      </c>
      <c r="L240" s="139"/>
      <c r="M240" s="139"/>
      <c r="N240" s="21"/>
      <c r="O240" s="21"/>
      <c r="P240" s="140"/>
      <c r="S240" s="52" t="s">
        <v>498</v>
      </c>
      <c r="U240" s="139"/>
      <c r="V240" s="139"/>
      <c r="W240" s="21"/>
      <c r="X240" s="21"/>
      <c r="Y240" s="140"/>
      <c r="AB240" s="52" t="s">
        <v>500</v>
      </c>
      <c r="AD240" s="139"/>
      <c r="AE240" s="139"/>
      <c r="AF240" s="21"/>
      <c r="AG240" s="21"/>
      <c r="AH240" s="140"/>
    </row>
    <row r="241" spans="1:36" s="113" customFormat="1">
      <c r="A241" s="113" t="s">
        <v>424</v>
      </c>
      <c r="B241" s="113" t="s">
        <v>307</v>
      </c>
      <c r="C241" s="37" t="s">
        <v>6</v>
      </c>
      <c r="D241" s="38" t="s">
        <v>7</v>
      </c>
      <c r="E241" s="156" t="s">
        <v>555</v>
      </c>
      <c r="F241" s="94" t="s">
        <v>556</v>
      </c>
      <c r="G241" s="167" t="s">
        <v>557</v>
      </c>
      <c r="H241" s="113" t="s">
        <v>8</v>
      </c>
      <c r="I241" s="113" t="s">
        <v>11</v>
      </c>
      <c r="J241" s="113" t="s">
        <v>424</v>
      </c>
      <c r="K241" s="113" t="s">
        <v>307</v>
      </c>
      <c r="L241" s="37" t="s">
        <v>6</v>
      </c>
      <c r="M241" s="38" t="s">
        <v>7</v>
      </c>
      <c r="N241" s="156" t="s">
        <v>555</v>
      </c>
      <c r="O241" s="94" t="s">
        <v>556</v>
      </c>
      <c r="P241" s="167" t="s">
        <v>557</v>
      </c>
      <c r="Q241" s="113" t="s">
        <v>8</v>
      </c>
      <c r="R241" s="113" t="s">
        <v>11</v>
      </c>
      <c r="S241" s="113" t="s">
        <v>424</v>
      </c>
      <c r="T241" s="113" t="s">
        <v>307</v>
      </c>
      <c r="U241" s="37" t="s">
        <v>6</v>
      </c>
      <c r="V241" s="38" t="s">
        <v>7</v>
      </c>
      <c r="W241" s="156" t="s">
        <v>555</v>
      </c>
      <c r="X241" s="94" t="s">
        <v>556</v>
      </c>
      <c r="Y241" s="167" t="s">
        <v>557</v>
      </c>
      <c r="Z241" s="113" t="s">
        <v>8</v>
      </c>
      <c r="AA241" s="113" t="s">
        <v>11</v>
      </c>
      <c r="AB241" s="113" t="s">
        <v>424</v>
      </c>
      <c r="AC241" s="113" t="s">
        <v>307</v>
      </c>
      <c r="AD241" s="37" t="s">
        <v>6</v>
      </c>
      <c r="AE241" s="38" t="s">
        <v>7</v>
      </c>
      <c r="AF241" s="156" t="s">
        <v>555</v>
      </c>
      <c r="AG241" s="94" t="s">
        <v>556</v>
      </c>
      <c r="AH241" s="167" t="s">
        <v>557</v>
      </c>
      <c r="AI241" s="113" t="s">
        <v>8</v>
      </c>
      <c r="AJ241" s="113" t="s">
        <v>11</v>
      </c>
    </row>
    <row r="242" spans="1:36" s="113" customFormat="1">
      <c r="A242" s="113">
        <v>5.9999999999999995E-4</v>
      </c>
      <c r="B242" s="113">
        <v>8.6499999999999994E-2</v>
      </c>
      <c r="C242" s="41">
        <v>133</v>
      </c>
      <c r="D242" s="42">
        <v>15</v>
      </c>
      <c r="E242" s="18">
        <v>23.558998020000001</v>
      </c>
      <c r="F242" s="18">
        <v>38.605020709999998</v>
      </c>
      <c r="G242" s="19">
        <f>F242-E242</f>
        <v>15.046022689999997</v>
      </c>
      <c r="H242" s="113">
        <f>AVERAGE(G242:G244)</f>
        <v>15.427803826666667</v>
      </c>
      <c r="I242" s="113">
        <f>_xlfn.STDEV.S(G242:G244)</f>
        <v>0.444972449620189</v>
      </c>
      <c r="J242" s="113">
        <v>5.9999999999999995E-4</v>
      </c>
      <c r="K242" s="113">
        <v>5.4800000000000001E-2</v>
      </c>
      <c r="L242" s="41">
        <v>133</v>
      </c>
      <c r="M242" s="42">
        <v>15</v>
      </c>
      <c r="N242" s="18">
        <v>24.261867209999998</v>
      </c>
      <c r="O242" s="18">
        <v>41.051177950000003</v>
      </c>
      <c r="P242" s="19">
        <f>O242-N242</f>
        <v>16.789310740000005</v>
      </c>
      <c r="Q242" s="113">
        <f>AVERAGE(P242:P244)</f>
        <v>16.25723009</v>
      </c>
      <c r="R242" s="113">
        <f>_xlfn.STDEV.P(P242:P244)</f>
        <v>0.49444241983804488</v>
      </c>
      <c r="S242" s="113">
        <v>5.9999999999999995E-4</v>
      </c>
      <c r="T242" s="113">
        <v>8.6400000000000005E-2</v>
      </c>
      <c r="U242" s="41">
        <v>133</v>
      </c>
      <c r="V242" s="42">
        <v>15</v>
      </c>
      <c r="W242" s="18">
        <v>22.547674780000001</v>
      </c>
      <c r="X242" s="18">
        <v>37.176859960000002</v>
      </c>
      <c r="Y242" s="19">
        <f>X242-W242</f>
        <v>14.62918518</v>
      </c>
      <c r="Z242" s="127">
        <f>AVERAGE(Y242:Y244)</f>
        <v>14.181105296666667</v>
      </c>
      <c r="AA242" s="113">
        <f>_xlfn.STDEV.P(Y242:Y244)</f>
        <v>0.31739525832304344</v>
      </c>
      <c r="AB242" s="113">
        <v>5.9999999999999995E-4</v>
      </c>
      <c r="AC242" s="113">
        <v>5.5399999999999998E-2</v>
      </c>
      <c r="AD242" s="41">
        <v>133</v>
      </c>
      <c r="AE242" s="42">
        <v>15</v>
      </c>
      <c r="AF242" s="113">
        <v>22.877269859999998</v>
      </c>
      <c r="AG242" s="113">
        <v>34.904207579999998</v>
      </c>
      <c r="AH242" s="19">
        <f>AG242-AF242</f>
        <v>12.026937719999999</v>
      </c>
      <c r="AI242" s="127">
        <f>AVERAGE(AH242:AH244)</f>
        <v>12.430333606666665</v>
      </c>
      <c r="AJ242" s="113">
        <f>_xlfn.STDEV.P(AH242:AH244)</f>
        <v>0.41991324010455339</v>
      </c>
    </row>
    <row r="243" spans="1:36" s="113" customFormat="1">
      <c r="A243" s="113">
        <v>5.9999999999999995E-4</v>
      </c>
      <c r="B243" s="113">
        <v>8.8400000000000006E-2</v>
      </c>
      <c r="C243" s="45">
        <v>133</v>
      </c>
      <c r="D243" s="46">
        <v>15</v>
      </c>
      <c r="E243" s="46">
        <v>23.566076070000001</v>
      </c>
      <c r="F243" s="46">
        <v>39.48256713</v>
      </c>
      <c r="G243" s="22">
        <f>F243-E243</f>
        <v>15.916491059999998</v>
      </c>
      <c r="J243" s="113">
        <v>5.9999999999999995E-4</v>
      </c>
      <c r="K243" s="113">
        <v>5.3900000000000003E-2</v>
      </c>
      <c r="L243" s="45">
        <v>133</v>
      </c>
      <c r="M243" s="46">
        <v>15</v>
      </c>
      <c r="N243" s="46">
        <v>22.903626289999998</v>
      </c>
      <c r="O243" s="46">
        <v>39.287725199999997</v>
      </c>
      <c r="P243" s="22">
        <f>O243-N243</f>
        <v>16.384098909999999</v>
      </c>
      <c r="S243" s="113">
        <v>5.9999999999999995E-4</v>
      </c>
      <c r="T243" s="113">
        <v>8.4400000000000003E-2</v>
      </c>
      <c r="U243" s="45">
        <v>133</v>
      </c>
      <c r="V243" s="46">
        <v>15</v>
      </c>
      <c r="W243" s="46">
        <v>23.22195236</v>
      </c>
      <c r="X243" s="46">
        <v>37.1560408</v>
      </c>
      <c r="Y243" s="22">
        <f>X243-W243</f>
        <v>13.93408844</v>
      </c>
      <c r="AB243" s="113">
        <v>5.9999999999999995E-4</v>
      </c>
      <c r="AC243" s="113">
        <v>6.3399999999999998E-2</v>
      </c>
      <c r="AD243" s="45">
        <v>133</v>
      </c>
      <c r="AE243" s="46">
        <v>15</v>
      </c>
      <c r="AF243" s="113">
        <v>22.879225630000001</v>
      </c>
      <c r="AG243" s="113">
        <v>35.133838959999999</v>
      </c>
      <c r="AH243" s="22">
        <f>AG243-AF243</f>
        <v>12.254613329999998</v>
      </c>
    </row>
    <row r="244" spans="1:36" s="113" customFormat="1">
      <c r="A244" s="113">
        <v>5.9999999999999995E-4</v>
      </c>
      <c r="B244" s="113">
        <v>8.4500000000000006E-2</v>
      </c>
      <c r="C244" s="43">
        <v>133</v>
      </c>
      <c r="D244" s="44">
        <v>15</v>
      </c>
      <c r="E244" s="24">
        <v>23.566634870000001</v>
      </c>
      <c r="F244" s="24">
        <v>38.8875326</v>
      </c>
      <c r="G244" s="25">
        <f>F244-E244</f>
        <v>15.320897729999999</v>
      </c>
      <c r="J244" s="113">
        <v>5.9999999999999995E-4</v>
      </c>
      <c r="K244" s="113">
        <v>5.6599999999999998E-2</v>
      </c>
      <c r="L244" s="43">
        <v>133</v>
      </c>
      <c r="M244" s="44">
        <v>15</v>
      </c>
      <c r="N244" s="24">
        <v>24.1001896</v>
      </c>
      <c r="O244" s="24">
        <v>39.698470219999997</v>
      </c>
      <c r="P244" s="25">
        <f>O244-N244</f>
        <v>15.598280619999997</v>
      </c>
      <c r="S244" s="113">
        <v>5.9999999999999995E-4</v>
      </c>
      <c r="T244" s="113">
        <v>8.5400000000000004E-2</v>
      </c>
      <c r="U244" s="43">
        <v>133</v>
      </c>
      <c r="V244" s="44">
        <v>15</v>
      </c>
      <c r="W244" s="24">
        <v>23.221506479999999</v>
      </c>
      <c r="X244" s="24">
        <v>37.201548750000001</v>
      </c>
      <c r="Y244" s="25">
        <f>X244-W244</f>
        <v>13.980042270000002</v>
      </c>
      <c r="AB244" s="113">
        <v>5.9999999999999995E-4</v>
      </c>
      <c r="AC244" s="113">
        <v>5.8400000000000001E-2</v>
      </c>
      <c r="AD244" s="43">
        <v>133</v>
      </c>
      <c r="AE244" s="44">
        <v>15</v>
      </c>
      <c r="AF244" s="24">
        <v>22.780215630000001</v>
      </c>
      <c r="AG244" s="24">
        <v>35.789665399999997</v>
      </c>
      <c r="AH244" s="25">
        <f>AG244-AF244</f>
        <v>13.009449769999996</v>
      </c>
    </row>
    <row r="245" spans="1:36" s="113" customFormat="1">
      <c r="A245" s="52" t="s">
        <v>495</v>
      </c>
      <c r="C245" s="139"/>
      <c r="D245" s="139"/>
      <c r="E245" s="21"/>
      <c r="F245" s="21"/>
      <c r="G245" s="140"/>
      <c r="J245" s="52" t="s">
        <v>497</v>
      </c>
      <c r="L245" s="139"/>
      <c r="M245" s="139"/>
      <c r="N245" s="21"/>
      <c r="O245" s="21"/>
      <c r="P245" s="140"/>
      <c r="S245" s="52" t="s">
        <v>499</v>
      </c>
      <c r="U245" s="139"/>
      <c r="V245" s="139"/>
      <c r="W245" s="21"/>
      <c r="X245" s="21"/>
      <c r="Y245" s="140"/>
      <c r="AB245" s="52" t="s">
        <v>501</v>
      </c>
      <c r="AD245" s="139"/>
      <c r="AE245" s="139"/>
      <c r="AF245" s="21"/>
      <c r="AG245" s="21"/>
      <c r="AH245" s="140"/>
    </row>
    <row r="246" spans="1:36" s="113" customFormat="1">
      <c r="A246" s="113" t="s">
        <v>424</v>
      </c>
      <c r="B246" s="113" t="s">
        <v>307</v>
      </c>
      <c r="C246" s="37" t="s">
        <v>6</v>
      </c>
      <c r="D246" s="38" t="s">
        <v>7</v>
      </c>
      <c r="E246" s="156" t="s">
        <v>555</v>
      </c>
      <c r="F246" s="94" t="s">
        <v>556</v>
      </c>
      <c r="G246" s="167" t="s">
        <v>557</v>
      </c>
      <c r="H246" s="113" t="s">
        <v>8</v>
      </c>
      <c r="I246" s="113" t="s">
        <v>11</v>
      </c>
      <c r="J246" s="113" t="s">
        <v>424</v>
      </c>
      <c r="K246" s="113" t="s">
        <v>307</v>
      </c>
      <c r="L246" s="37" t="s">
        <v>6</v>
      </c>
      <c r="M246" s="38" t="s">
        <v>7</v>
      </c>
      <c r="N246" s="156" t="s">
        <v>555</v>
      </c>
      <c r="O246" s="94" t="s">
        <v>556</v>
      </c>
      <c r="P246" s="167" t="s">
        <v>557</v>
      </c>
      <c r="Q246" s="113" t="s">
        <v>8</v>
      </c>
      <c r="R246" s="113" t="s">
        <v>11</v>
      </c>
      <c r="S246" s="113" t="s">
        <v>424</v>
      </c>
      <c r="T246" s="113" t="s">
        <v>307</v>
      </c>
      <c r="U246" s="37" t="s">
        <v>6</v>
      </c>
      <c r="V246" s="38" t="s">
        <v>7</v>
      </c>
      <c r="W246" s="156" t="s">
        <v>555</v>
      </c>
      <c r="X246" s="94" t="s">
        <v>556</v>
      </c>
      <c r="Y246" s="167" t="s">
        <v>557</v>
      </c>
      <c r="Z246" s="113" t="s">
        <v>8</v>
      </c>
      <c r="AA246" s="113" t="s">
        <v>11</v>
      </c>
      <c r="AB246" s="113" t="s">
        <v>424</v>
      </c>
      <c r="AC246" s="113" t="s">
        <v>307</v>
      </c>
      <c r="AD246" s="37" t="s">
        <v>6</v>
      </c>
      <c r="AE246" s="38" t="s">
        <v>7</v>
      </c>
      <c r="AF246" s="156" t="s">
        <v>555</v>
      </c>
      <c r="AG246" s="94" t="s">
        <v>556</v>
      </c>
      <c r="AH246" s="167" t="s">
        <v>557</v>
      </c>
      <c r="AI246" s="113" t="s">
        <v>8</v>
      </c>
      <c r="AJ246" s="113" t="s">
        <v>11</v>
      </c>
    </row>
    <row r="247" spans="1:36" s="113" customFormat="1">
      <c r="A247" s="113">
        <v>5.9999999999999995E-4</v>
      </c>
      <c r="B247" s="113">
        <v>8.3199999999999996E-2</v>
      </c>
      <c r="C247" s="41">
        <v>133</v>
      </c>
      <c r="D247" s="42">
        <v>15</v>
      </c>
      <c r="E247" s="18">
        <v>20.67702014</v>
      </c>
      <c r="F247" s="18">
        <v>34.901391109999999</v>
      </c>
      <c r="G247" s="19">
        <f>F247-E247</f>
        <v>14.224370969999999</v>
      </c>
      <c r="H247" s="113">
        <f>AVERAGE(G247:G249)</f>
        <v>14.953431136666666</v>
      </c>
      <c r="I247" s="113">
        <f>_xlfn.STDEV.S(G247:G249)</f>
        <v>0.6966635304812101</v>
      </c>
      <c r="J247" s="113">
        <v>5.9999999999999995E-4</v>
      </c>
      <c r="K247" s="113">
        <v>5.4199999999999998E-2</v>
      </c>
      <c r="L247" s="41">
        <v>133</v>
      </c>
      <c r="M247" s="42">
        <v>15</v>
      </c>
      <c r="N247" s="18">
        <v>23.737905099999999</v>
      </c>
      <c r="O247" s="18">
        <v>39.77990775</v>
      </c>
      <c r="P247" s="19">
        <f>O247-N247</f>
        <v>16.042002650000001</v>
      </c>
      <c r="Q247" s="113">
        <f>AVERAGE(P247:P249)</f>
        <v>15.772543036666667</v>
      </c>
      <c r="R247" s="113">
        <f>_xlfn.STDEV.P(P247:P249)</f>
        <v>0.19062378840358865</v>
      </c>
      <c r="S247" s="113">
        <v>5.9999999999999995E-4</v>
      </c>
      <c r="T247" s="113">
        <v>8.1799999999999998E-2</v>
      </c>
      <c r="U247" s="41">
        <v>133</v>
      </c>
      <c r="V247" s="42">
        <v>15</v>
      </c>
      <c r="W247" s="18">
        <v>22.556056680000001</v>
      </c>
      <c r="X247" s="18">
        <v>36.075423569999998</v>
      </c>
      <c r="Y247" s="19">
        <f>X247-W247</f>
        <v>13.519366889999997</v>
      </c>
      <c r="Z247" s="127">
        <f>AVERAGE(Y247:Y249)</f>
        <v>13.654163089999997</v>
      </c>
      <c r="AA247" s="113">
        <f>_xlfn.STDEV.P(Y247:Y249)</f>
        <v>0.75822065800120308</v>
      </c>
      <c r="AB247" s="113">
        <v>5.9999999999999995E-4</v>
      </c>
      <c r="AC247" s="113">
        <v>5.1200000000000002E-2</v>
      </c>
      <c r="AD247" s="41">
        <v>133</v>
      </c>
      <c r="AE247" s="42">
        <v>15</v>
      </c>
      <c r="AF247" s="113">
        <v>23.220462250000001</v>
      </c>
      <c r="AG247" s="113">
        <v>35.779146300000001</v>
      </c>
      <c r="AH247" s="19">
        <f>AG247-AF247</f>
        <v>12.55868405</v>
      </c>
      <c r="AI247" s="127">
        <f>AVERAGE(AH247:AH249)</f>
        <v>12.515786683333333</v>
      </c>
      <c r="AJ247" s="113">
        <f>_xlfn.STDEV.P(AH247:AH249)</f>
        <v>0.19229823997641579</v>
      </c>
    </row>
    <row r="248" spans="1:36" s="113" customFormat="1">
      <c r="A248" s="113">
        <v>5.9999999999999995E-4</v>
      </c>
      <c r="B248" s="113">
        <v>8.4599999999999995E-2</v>
      </c>
      <c r="C248" s="45">
        <v>133</v>
      </c>
      <c r="D248" s="46">
        <v>15</v>
      </c>
      <c r="E248" s="46">
        <v>20.69462214</v>
      </c>
      <c r="F248" s="46">
        <v>36.30702101</v>
      </c>
      <c r="G248" s="22">
        <f>F248-E248</f>
        <v>15.61239887</v>
      </c>
      <c r="J248" s="113">
        <v>5.9999999999999995E-4</v>
      </c>
      <c r="K248" s="113">
        <v>5.5E-2</v>
      </c>
      <c r="L248" s="45">
        <v>133</v>
      </c>
      <c r="M248" s="46">
        <v>15</v>
      </c>
      <c r="N248" s="46">
        <v>24.44980812</v>
      </c>
      <c r="O248" s="46">
        <v>40.094676890000002</v>
      </c>
      <c r="P248" s="22">
        <f>O248-N248</f>
        <v>15.644868770000002</v>
      </c>
      <c r="S248" s="113">
        <v>5.9999999999999995E-4</v>
      </c>
      <c r="T248" s="113">
        <v>8.14E-2</v>
      </c>
      <c r="U248" s="45">
        <v>133</v>
      </c>
      <c r="V248" s="46">
        <v>15</v>
      </c>
      <c r="W248" s="46">
        <v>23.214408649999999</v>
      </c>
      <c r="X248" s="46">
        <v>37.857230029999997</v>
      </c>
      <c r="Y248" s="22">
        <f>X248-W248</f>
        <v>14.642821379999997</v>
      </c>
      <c r="AB248" s="113">
        <v>5.9999999999999995E-4</v>
      </c>
      <c r="AC248" s="113">
        <v>5.3499999999999999E-2</v>
      </c>
      <c r="AD248" s="45">
        <v>133</v>
      </c>
      <c r="AE248" s="46">
        <v>15</v>
      </c>
      <c r="AF248" s="113">
        <v>22.871495660000001</v>
      </c>
      <c r="AG248" s="113">
        <v>35.133265860000002</v>
      </c>
      <c r="AH248" s="22">
        <f>AG248-AF248</f>
        <v>12.261770200000001</v>
      </c>
    </row>
    <row r="249" spans="1:36">
      <c r="A249" s="113">
        <v>5.9999999999999995E-4</v>
      </c>
      <c r="B249" s="113">
        <v>8.2900000000000001E-2</v>
      </c>
      <c r="C249" s="43">
        <v>133</v>
      </c>
      <c r="D249" s="44">
        <v>15</v>
      </c>
      <c r="E249" s="24">
        <v>23.771712109999999</v>
      </c>
      <c r="F249" s="24">
        <v>38.795235679999998</v>
      </c>
      <c r="G249" s="25">
        <f>F249-E249</f>
        <v>15.023523569999998</v>
      </c>
      <c r="H249" s="113"/>
      <c r="I249" s="113"/>
      <c r="J249" s="113">
        <v>5.9999999999999995E-4</v>
      </c>
      <c r="K249" s="113">
        <v>5.8700000000000002E-2</v>
      </c>
      <c r="L249" s="43">
        <v>133</v>
      </c>
      <c r="M249" s="44">
        <v>15</v>
      </c>
      <c r="N249" s="24">
        <v>26.311149530000002</v>
      </c>
      <c r="O249" s="24">
        <v>41.941907219999997</v>
      </c>
      <c r="P249" s="25">
        <f>O249-N249</f>
        <v>15.630757689999996</v>
      </c>
      <c r="Q249" s="113"/>
      <c r="R249" s="113"/>
      <c r="S249" s="113">
        <v>5.9999999999999995E-4</v>
      </c>
      <c r="T249" s="113">
        <v>8.3900000000000002E-2</v>
      </c>
      <c r="U249" s="43">
        <v>133</v>
      </c>
      <c r="V249" s="44">
        <v>15</v>
      </c>
      <c r="W249" s="24">
        <v>23.22510054</v>
      </c>
      <c r="X249" s="24">
        <v>36.025401539999997</v>
      </c>
      <c r="Y249" s="25">
        <f>X249-W249</f>
        <v>12.800300999999997</v>
      </c>
      <c r="Z249" s="113"/>
      <c r="AA249" s="113"/>
      <c r="AB249" s="113">
        <v>5.9999999999999995E-4</v>
      </c>
      <c r="AC249" s="113">
        <v>5.62E-2</v>
      </c>
      <c r="AD249" s="43">
        <v>133</v>
      </c>
      <c r="AE249" s="44">
        <v>15</v>
      </c>
      <c r="AF249" s="24">
        <v>22.758200540000001</v>
      </c>
      <c r="AG249" s="24">
        <v>35.485106340000002</v>
      </c>
      <c r="AH249" s="25">
        <f>AG249-AF249</f>
        <v>12.726905800000001</v>
      </c>
      <c r="AI249" s="113"/>
      <c r="AJ249" s="113"/>
    </row>
    <row r="250" spans="1:36" s="113" customFormat="1">
      <c r="C250" s="46"/>
      <c r="D250" s="46"/>
      <c r="E250" s="21"/>
      <c r="F250" s="21"/>
      <c r="G250" s="21"/>
      <c r="L250" s="46"/>
      <c r="M250" s="46"/>
      <c r="N250" s="21"/>
      <c r="O250" s="21"/>
      <c r="P250" s="21"/>
      <c r="U250" s="46"/>
      <c r="V250" s="46"/>
      <c r="W250" s="21"/>
      <c r="X250" s="21"/>
      <c r="Y250" s="21"/>
      <c r="AD250" s="46"/>
      <c r="AE250" s="46"/>
      <c r="AF250" s="21"/>
      <c r="AG250" s="21"/>
      <c r="AH250" s="21"/>
    </row>
    <row r="251" spans="1:36" s="113" customFormat="1">
      <c r="A251" s="49" t="s">
        <v>502</v>
      </c>
      <c r="B251" s="49"/>
      <c r="C251" s="64"/>
      <c r="D251" s="64"/>
      <c r="E251" s="64"/>
      <c r="F251" s="64"/>
      <c r="G251" s="39" t="s">
        <v>316</v>
      </c>
      <c r="L251" s="46"/>
      <c r="M251" s="46"/>
      <c r="N251" s="21"/>
      <c r="O251" s="21"/>
      <c r="P251" s="21"/>
      <c r="U251" s="46"/>
      <c r="V251" s="46"/>
      <c r="W251" s="21"/>
      <c r="X251" s="21"/>
      <c r="Y251" s="21"/>
      <c r="AD251" s="46"/>
      <c r="AE251" s="46"/>
      <c r="AF251" s="21"/>
      <c r="AG251" s="21"/>
      <c r="AH251" s="21"/>
    </row>
    <row r="252" spans="1:36" s="113" customFormat="1">
      <c r="A252" s="113" t="s">
        <v>503</v>
      </c>
      <c r="C252" s="46"/>
      <c r="D252" s="46"/>
      <c r="E252" s="21"/>
      <c r="F252" s="21"/>
      <c r="G252" s="21"/>
      <c r="L252" s="46"/>
      <c r="M252" s="46"/>
      <c r="N252" s="21"/>
      <c r="O252" s="21"/>
      <c r="P252" s="21"/>
      <c r="U252" s="46"/>
      <c r="V252" s="46"/>
      <c r="W252" s="21"/>
      <c r="X252" s="21"/>
      <c r="Y252" s="21"/>
      <c r="AD252" s="46"/>
      <c r="AE252" s="46"/>
      <c r="AF252" s="21"/>
      <c r="AG252" s="21"/>
      <c r="AH252" s="21"/>
    </row>
    <row r="253" spans="1:36" s="113" customFormat="1">
      <c r="A253" s="52" t="s">
        <v>504</v>
      </c>
      <c r="B253" s="52"/>
      <c r="C253" s="52"/>
      <c r="D253" s="52"/>
      <c r="E253" s="33"/>
      <c r="F253" s="33"/>
      <c r="G253" s="33"/>
      <c r="H253" s="33"/>
      <c r="I253" s="33"/>
      <c r="J253" s="52" t="s">
        <v>506</v>
      </c>
      <c r="K253" s="52"/>
      <c r="L253" s="52"/>
      <c r="M253" s="52"/>
      <c r="N253" s="33"/>
      <c r="O253" s="33"/>
      <c r="P253" s="33"/>
      <c r="Q253" s="33"/>
      <c r="R253" s="33"/>
      <c r="U253" s="46"/>
      <c r="V253" s="46"/>
      <c r="W253" s="21"/>
      <c r="X253" s="21"/>
      <c r="Y253" s="21"/>
      <c r="AD253" s="46"/>
      <c r="AE253" s="46"/>
      <c r="AF253" s="21"/>
      <c r="AG253" s="21"/>
      <c r="AH253" s="21"/>
    </row>
    <row r="254" spans="1:36" s="113" customFormat="1">
      <c r="A254" s="113" t="s">
        <v>424</v>
      </c>
      <c r="B254" s="113" t="s">
        <v>307</v>
      </c>
      <c r="C254" s="37" t="s">
        <v>6</v>
      </c>
      <c r="D254" s="38" t="s">
        <v>7</v>
      </c>
      <c r="E254" s="156" t="s">
        <v>555</v>
      </c>
      <c r="F254" s="94" t="s">
        <v>556</v>
      </c>
      <c r="G254" s="167" t="s">
        <v>557</v>
      </c>
      <c r="H254" s="33" t="s">
        <v>8</v>
      </c>
      <c r="I254" s="33" t="s">
        <v>11</v>
      </c>
      <c r="J254" s="113" t="s">
        <v>424</v>
      </c>
      <c r="K254" s="113" t="s">
        <v>307</v>
      </c>
      <c r="L254" s="37" t="s">
        <v>6</v>
      </c>
      <c r="M254" s="38" t="s">
        <v>7</v>
      </c>
      <c r="N254" s="156" t="s">
        <v>555</v>
      </c>
      <c r="O254" s="94" t="s">
        <v>556</v>
      </c>
      <c r="P254" s="167" t="s">
        <v>557</v>
      </c>
      <c r="Q254" s="33" t="s">
        <v>8</v>
      </c>
      <c r="R254" s="33" t="s">
        <v>11</v>
      </c>
      <c r="U254" s="46"/>
      <c r="V254" s="46"/>
      <c r="W254" s="21"/>
      <c r="X254" s="21"/>
      <c r="Y254" s="21"/>
      <c r="AD254" s="46"/>
      <c r="AE254" s="46"/>
      <c r="AF254" s="21"/>
      <c r="AG254" s="21"/>
      <c r="AH254" s="21"/>
    </row>
    <row r="255" spans="1:36" s="113" customFormat="1">
      <c r="A255" s="113">
        <v>5.9999999999999995E-4</v>
      </c>
      <c r="B255" s="33">
        <v>0.1023</v>
      </c>
      <c r="C255" s="41">
        <v>133</v>
      </c>
      <c r="D255" s="42">
        <v>15</v>
      </c>
      <c r="E255" s="18">
        <v>24.095812389999999</v>
      </c>
      <c r="F255" s="18">
        <v>42.083609969999998</v>
      </c>
      <c r="G255" s="19">
        <f>F255-E255</f>
        <v>17.987797579999999</v>
      </c>
      <c r="H255" s="33">
        <f>AVERAGE(G255:G257)</f>
        <v>17.632468969999994</v>
      </c>
      <c r="I255" s="33">
        <f>_xlfn.STDEV.P(G255:G257)</f>
        <v>1.9108264076419943</v>
      </c>
      <c r="J255" s="113">
        <v>5.9999999999999995E-4</v>
      </c>
      <c r="K255" s="33">
        <v>0.1023</v>
      </c>
      <c r="L255" s="41">
        <v>133</v>
      </c>
      <c r="M255" s="42">
        <v>15</v>
      </c>
      <c r="N255" s="18">
        <v>24.103542359999999</v>
      </c>
      <c r="O255" s="18">
        <v>37.348067749999998</v>
      </c>
      <c r="P255" s="19">
        <v>13.24452539</v>
      </c>
      <c r="Q255" s="33">
        <f>AVERAGE(P255:P257)</f>
        <v>14.21843612</v>
      </c>
      <c r="R255" s="33">
        <f>_xlfn.STDEV.P(P255:P257)</f>
        <v>1.2719427965924051</v>
      </c>
      <c r="U255" s="46"/>
      <c r="V255" s="46"/>
      <c r="W255" s="21"/>
      <c r="X255" s="21"/>
      <c r="Y255" s="21"/>
      <c r="AD255" s="46"/>
      <c r="AE255" s="46"/>
      <c r="AF255" s="21"/>
      <c r="AG255" s="21"/>
      <c r="AH255" s="21"/>
    </row>
    <row r="256" spans="1:36" s="113" customFormat="1">
      <c r="A256" s="113">
        <v>5.9999999999999995E-4</v>
      </c>
      <c r="B256" s="33">
        <v>9.8599999999999993E-2</v>
      </c>
      <c r="C256" s="45">
        <v>133</v>
      </c>
      <c r="D256" s="46">
        <v>15</v>
      </c>
      <c r="E256" s="46">
        <v>24.09845572</v>
      </c>
      <c r="F256" s="46">
        <v>43.87321567</v>
      </c>
      <c r="G256" s="22">
        <f>F256-E256</f>
        <v>19.77475995</v>
      </c>
      <c r="H256" s="33"/>
      <c r="I256" s="33"/>
      <c r="J256" s="113">
        <v>5.9999999999999995E-4</v>
      </c>
      <c r="K256" s="33">
        <v>0.1022</v>
      </c>
      <c r="L256" s="45">
        <v>133</v>
      </c>
      <c r="M256" s="46">
        <v>15</v>
      </c>
      <c r="N256" s="46">
        <v>24.10093466</v>
      </c>
      <c r="O256" s="46">
        <v>40.116051740000003</v>
      </c>
      <c r="P256" s="22">
        <v>16.015117080000003</v>
      </c>
      <c r="Q256" s="33"/>
      <c r="R256" s="33"/>
      <c r="U256" s="46"/>
      <c r="V256" s="46"/>
      <c r="W256" s="21"/>
      <c r="X256" s="21"/>
      <c r="Y256" s="21"/>
      <c r="AD256" s="46"/>
      <c r="AE256" s="46"/>
      <c r="AF256" s="21"/>
      <c r="AG256" s="21"/>
      <c r="AH256" s="21"/>
    </row>
    <row r="257" spans="1:37" s="113" customFormat="1">
      <c r="A257" s="113">
        <v>5.9999999999999995E-4</v>
      </c>
      <c r="B257" s="33">
        <v>0.1045</v>
      </c>
      <c r="C257" s="43">
        <v>133</v>
      </c>
      <c r="D257" s="44">
        <v>15</v>
      </c>
      <c r="E257" s="24">
        <v>24.103244620000002</v>
      </c>
      <c r="F257" s="24">
        <v>39.238093999999997</v>
      </c>
      <c r="G257" s="25">
        <f>F257-E257</f>
        <v>15.134849379999995</v>
      </c>
      <c r="H257" s="33"/>
      <c r="I257" s="33"/>
      <c r="J257" s="113">
        <v>5.9999999999999995E-4</v>
      </c>
      <c r="K257" s="33">
        <v>0.1013</v>
      </c>
      <c r="L257" s="43">
        <v>133</v>
      </c>
      <c r="M257" s="44">
        <v>15</v>
      </c>
      <c r="N257" s="24">
        <v>24.09123443</v>
      </c>
      <c r="O257" s="24">
        <v>37.486900319999997</v>
      </c>
      <c r="P257" s="25">
        <f>O257-N257</f>
        <v>13.395665889999997</v>
      </c>
      <c r="Q257" s="33"/>
      <c r="R257" s="33"/>
      <c r="U257" s="46"/>
      <c r="V257" s="46"/>
      <c r="W257" s="21"/>
      <c r="X257" s="21"/>
      <c r="Y257" s="21"/>
      <c r="AD257" s="46"/>
      <c r="AE257" s="46"/>
      <c r="AF257" s="21"/>
      <c r="AG257" s="21"/>
      <c r="AH257" s="21"/>
    </row>
    <row r="258" spans="1:37" s="113" customFormat="1">
      <c r="A258" s="52" t="s">
        <v>505</v>
      </c>
      <c r="B258" s="52"/>
      <c r="C258" s="52"/>
      <c r="D258" s="52"/>
      <c r="E258" s="33"/>
      <c r="F258" s="33"/>
      <c r="G258" s="33"/>
      <c r="H258" s="33"/>
      <c r="I258" s="33"/>
      <c r="J258" s="52" t="s">
        <v>507</v>
      </c>
      <c r="K258" s="52"/>
      <c r="L258" s="52"/>
      <c r="M258" s="52"/>
      <c r="N258" s="33"/>
      <c r="O258" s="33"/>
      <c r="P258" s="33"/>
      <c r="Q258" s="33"/>
      <c r="R258" s="33"/>
      <c r="U258" s="46"/>
      <c r="V258" s="46"/>
      <c r="W258" s="21"/>
      <c r="X258" s="21"/>
      <c r="Y258" s="21"/>
      <c r="AD258" s="46"/>
      <c r="AE258" s="46"/>
      <c r="AF258" s="21"/>
      <c r="AG258" s="21"/>
      <c r="AH258" s="21"/>
    </row>
    <row r="259" spans="1:37" s="113" customFormat="1">
      <c r="A259" s="113" t="s">
        <v>424</v>
      </c>
      <c r="B259" s="113" t="s">
        <v>307</v>
      </c>
      <c r="C259" s="37" t="s">
        <v>6</v>
      </c>
      <c r="D259" s="38" t="s">
        <v>7</v>
      </c>
      <c r="E259" s="156" t="s">
        <v>555</v>
      </c>
      <c r="F259" s="94" t="s">
        <v>556</v>
      </c>
      <c r="G259" s="167" t="s">
        <v>557</v>
      </c>
      <c r="H259" s="33" t="s">
        <v>8</v>
      </c>
      <c r="I259" s="33" t="s">
        <v>11</v>
      </c>
      <c r="J259" s="113" t="s">
        <v>424</v>
      </c>
      <c r="K259" s="113" t="s">
        <v>307</v>
      </c>
      <c r="L259" s="37" t="s">
        <v>6</v>
      </c>
      <c r="M259" s="38" t="s">
        <v>7</v>
      </c>
      <c r="N259" s="156" t="s">
        <v>555</v>
      </c>
      <c r="O259" s="94" t="s">
        <v>556</v>
      </c>
      <c r="P259" s="167" t="s">
        <v>557</v>
      </c>
      <c r="Q259" s="33" t="s">
        <v>8</v>
      </c>
      <c r="R259" s="33" t="s">
        <v>11</v>
      </c>
      <c r="U259" s="46"/>
      <c r="V259" s="46"/>
      <c r="W259" s="21"/>
      <c r="X259" s="21"/>
      <c r="Y259" s="21"/>
      <c r="AD259" s="46"/>
      <c r="AE259" s="46"/>
      <c r="AF259" s="21"/>
      <c r="AG259" s="21"/>
      <c r="AH259" s="21"/>
    </row>
    <row r="260" spans="1:37" s="113" customFormat="1">
      <c r="A260" s="113">
        <v>5.9999999999999995E-4</v>
      </c>
      <c r="B260" s="33">
        <v>0.1045</v>
      </c>
      <c r="C260" s="41">
        <v>133</v>
      </c>
      <c r="D260" s="42">
        <v>15</v>
      </c>
      <c r="E260" s="18">
        <v>23.76137443</v>
      </c>
      <c r="F260" s="18">
        <v>40.964083940000002</v>
      </c>
      <c r="G260" s="19">
        <f>F260-E260</f>
        <v>17.202709510000002</v>
      </c>
      <c r="H260" s="33">
        <f>AVERAGE(G260:G262)</f>
        <v>18.785949696666666</v>
      </c>
      <c r="I260" s="33">
        <f>_xlfn.STDEV.P(G260:G262)</f>
        <v>1.6879385388082697</v>
      </c>
      <c r="J260" s="113">
        <v>5.9999999999999995E-4</v>
      </c>
      <c r="K260" s="33">
        <v>0.1003</v>
      </c>
      <c r="L260" s="41">
        <v>133</v>
      </c>
      <c r="M260" s="42">
        <v>15</v>
      </c>
      <c r="N260" s="18">
        <v>24.091062640000001</v>
      </c>
      <c r="O260" s="18">
        <v>36.061538669999997</v>
      </c>
      <c r="P260" s="19">
        <v>11.970476029999997</v>
      </c>
      <c r="Q260" s="33">
        <f>AVERAGE(P260:P262)</f>
        <v>12.414657026666665</v>
      </c>
      <c r="R260" s="33">
        <f>_xlfn.STDEV.P(P260:P262)</f>
        <v>0.66645887468047771</v>
      </c>
      <c r="U260" s="46"/>
      <c r="V260" s="46"/>
      <c r="W260" s="21"/>
      <c r="X260" s="21"/>
      <c r="Y260" s="21"/>
      <c r="AD260" s="46"/>
      <c r="AE260" s="46"/>
      <c r="AF260" s="21"/>
      <c r="AG260" s="21"/>
      <c r="AH260" s="21"/>
    </row>
    <row r="261" spans="1:37" s="113" customFormat="1">
      <c r="A261" s="113">
        <v>5.9999999999999995E-4</v>
      </c>
      <c r="B261" s="33">
        <v>0.1033</v>
      </c>
      <c r="C261" s="45">
        <v>133</v>
      </c>
      <c r="D261" s="46">
        <v>15</v>
      </c>
      <c r="E261" s="46">
        <v>24.09843365</v>
      </c>
      <c r="F261" s="46">
        <v>45.223167830000001</v>
      </c>
      <c r="G261" s="22">
        <f>F261-E261</f>
        <v>21.124734180000001</v>
      </c>
      <c r="H261" s="33"/>
      <c r="I261" s="33"/>
      <c r="J261" s="113">
        <v>5.9999999999999995E-4</v>
      </c>
      <c r="K261" s="33">
        <v>9.8400000000000001E-2</v>
      </c>
      <c r="L261" s="45">
        <v>133</v>
      </c>
      <c r="M261" s="46">
        <v>15</v>
      </c>
      <c r="N261" s="46">
        <v>24.105591270000001</v>
      </c>
      <c r="O261" s="46">
        <v>36.022423119999999</v>
      </c>
      <c r="P261" s="22">
        <v>11.916831849999998</v>
      </c>
      <c r="Q261" s="33"/>
      <c r="R261" s="33"/>
      <c r="U261" s="46"/>
      <c r="V261" s="46"/>
      <c r="W261" s="21"/>
      <c r="X261" s="21"/>
      <c r="Y261" s="21"/>
      <c r="AD261" s="46"/>
      <c r="AE261" s="46"/>
      <c r="AF261" s="21"/>
      <c r="AG261" s="21"/>
      <c r="AH261" s="21"/>
    </row>
    <row r="262" spans="1:37" s="113" customFormat="1">
      <c r="A262" s="113">
        <v>5.9999999999999995E-4</v>
      </c>
      <c r="B262" s="33">
        <v>0.1032</v>
      </c>
      <c r="C262" s="43">
        <v>133</v>
      </c>
      <c r="D262" s="44">
        <v>15</v>
      </c>
      <c r="E262" s="24">
        <v>24.102384529999998</v>
      </c>
      <c r="F262" s="24">
        <v>42.132789930000001</v>
      </c>
      <c r="G262" s="25">
        <f>F262-E262</f>
        <v>18.030405400000003</v>
      </c>
      <c r="H262" s="33"/>
      <c r="I262" s="33"/>
      <c r="J262" s="113">
        <v>5.9999999999999995E-4</v>
      </c>
      <c r="K262" s="33">
        <v>0.10589999999999999</v>
      </c>
      <c r="L262" s="43">
        <v>133</v>
      </c>
      <c r="M262" s="44">
        <v>15</v>
      </c>
      <c r="N262" s="24">
        <v>24.102238939999999</v>
      </c>
      <c r="O262" s="24">
        <v>37.458902139999999</v>
      </c>
      <c r="P262" s="25">
        <f>O262-N262</f>
        <v>13.3566632</v>
      </c>
      <c r="Q262" s="33"/>
      <c r="R262" s="33"/>
      <c r="U262" s="46"/>
      <c r="V262" s="46"/>
      <c r="W262" s="21"/>
      <c r="X262" s="21"/>
      <c r="Y262" s="21"/>
      <c r="AD262" s="46"/>
      <c r="AE262" s="46"/>
      <c r="AF262" s="21"/>
      <c r="AG262" s="21"/>
      <c r="AH262" s="21"/>
    </row>
    <row r="263" spans="1:37" s="113" customFormat="1">
      <c r="C263" s="46"/>
      <c r="D263" s="46"/>
      <c r="E263" s="21"/>
      <c r="F263" s="21"/>
      <c r="G263" s="21"/>
      <c r="L263" s="46"/>
      <c r="M263" s="46"/>
      <c r="N263" s="21"/>
      <c r="O263" s="21"/>
      <c r="P263" s="21"/>
      <c r="U263" s="46"/>
      <c r="V263" s="46"/>
      <c r="W263" s="21"/>
      <c r="X263" s="21"/>
      <c r="Y263" s="21"/>
      <c r="AD263" s="46"/>
      <c r="AE263" s="46"/>
      <c r="AF263" s="21"/>
      <c r="AG263" s="21"/>
      <c r="AH263" s="21"/>
    </row>
    <row r="264" spans="1:37" s="113" customFormat="1">
      <c r="A264" s="49" t="s">
        <v>508</v>
      </c>
      <c r="B264" s="49"/>
      <c r="C264" s="64"/>
      <c r="D264" s="64"/>
      <c r="E264" s="64"/>
      <c r="F264" s="64"/>
      <c r="G264" s="64"/>
      <c r="H264" s="39" t="s">
        <v>316</v>
      </c>
      <c r="L264" s="46"/>
      <c r="M264" s="46"/>
      <c r="N264" s="21"/>
      <c r="O264" s="21"/>
      <c r="P264" s="21"/>
      <c r="U264" s="46"/>
      <c r="V264" s="46"/>
      <c r="W264" s="21"/>
      <c r="X264" s="21"/>
      <c r="Y264" s="21"/>
      <c r="AD264" s="46"/>
      <c r="AE264" s="46"/>
      <c r="AF264" s="21"/>
      <c r="AG264" s="21"/>
      <c r="AH264" s="21"/>
    </row>
    <row r="265" spans="1:37" s="114" customFormat="1">
      <c r="A265" s="52" t="s">
        <v>509</v>
      </c>
      <c r="B265" s="52"/>
      <c r="C265" s="52"/>
      <c r="D265" s="52"/>
      <c r="E265" s="33"/>
      <c r="F265" s="33"/>
      <c r="G265" s="33"/>
      <c r="H265" s="33"/>
      <c r="I265" s="33"/>
      <c r="J265" s="52" t="s">
        <v>506</v>
      </c>
      <c r="K265" s="52"/>
      <c r="L265" s="52"/>
      <c r="M265" s="52"/>
      <c r="N265" s="33"/>
      <c r="O265" s="33"/>
      <c r="P265" s="33"/>
      <c r="Q265" s="33"/>
      <c r="R265" s="33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114" customFormat="1">
      <c r="A266" s="113" t="s">
        <v>424</v>
      </c>
      <c r="B266" s="91" t="s">
        <v>141</v>
      </c>
      <c r="C266" s="37" t="s">
        <v>6</v>
      </c>
      <c r="D266" s="38" t="s">
        <v>7</v>
      </c>
      <c r="E266" s="156" t="s">
        <v>555</v>
      </c>
      <c r="F266" s="94" t="s">
        <v>556</v>
      </c>
      <c r="G266" s="167" t="s">
        <v>557</v>
      </c>
      <c r="H266" s="33" t="s">
        <v>8</v>
      </c>
      <c r="I266" s="33" t="s">
        <v>11</v>
      </c>
      <c r="J266" s="113" t="s">
        <v>424</v>
      </c>
      <c r="K266" s="91" t="s">
        <v>141</v>
      </c>
      <c r="L266" s="37" t="s">
        <v>6</v>
      </c>
      <c r="M266" s="38" t="s">
        <v>7</v>
      </c>
      <c r="N266" s="156" t="s">
        <v>555</v>
      </c>
      <c r="O266" s="94" t="s">
        <v>556</v>
      </c>
      <c r="P266" s="167" t="s">
        <v>557</v>
      </c>
      <c r="Q266" s="33" t="s">
        <v>8</v>
      </c>
      <c r="R266" s="33" t="s">
        <v>11</v>
      </c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114" customFormat="1">
      <c r="A267" s="113">
        <v>5.9999999999999995E-4</v>
      </c>
      <c r="B267" s="33">
        <v>0.10050000000000001</v>
      </c>
      <c r="C267" s="41">
        <v>133</v>
      </c>
      <c r="D267" s="42">
        <v>15</v>
      </c>
      <c r="E267" s="18">
        <v>24.427363239999998</v>
      </c>
      <c r="F267" s="18">
        <v>44.698717870000003</v>
      </c>
      <c r="G267" s="19">
        <f>F267-E267</f>
        <v>20.271354630000005</v>
      </c>
      <c r="H267" s="33">
        <f>AVERAGE(G267:G269)</f>
        <v>20.258523156666669</v>
      </c>
      <c r="I267" s="33">
        <f>_xlfn.STDEV.P(G267:G269)</f>
        <v>1.7117511246980621</v>
      </c>
      <c r="J267" s="113">
        <v>5.9999999999999995E-4</v>
      </c>
      <c r="K267" s="33">
        <v>0.1036</v>
      </c>
      <c r="L267" s="41">
        <v>133</v>
      </c>
      <c r="M267" s="42">
        <v>15</v>
      </c>
      <c r="N267" s="18">
        <v>25.098753729999999</v>
      </c>
      <c r="O267" s="18">
        <v>42.314904470000002</v>
      </c>
      <c r="P267" s="19">
        <v>17.216150740000003</v>
      </c>
      <c r="Q267" s="33">
        <f>AVERAGE(P267:P269)</f>
        <v>20.230355543333335</v>
      </c>
      <c r="R267" s="33">
        <f>_xlfn.STDEV.P(P267:P269)</f>
        <v>2.1688519876153696</v>
      </c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114" customFormat="1">
      <c r="A268" s="113">
        <v>5.9999999999999995E-4</v>
      </c>
      <c r="B268" s="33">
        <v>0.10539999999999999</v>
      </c>
      <c r="C268" s="45">
        <v>133</v>
      </c>
      <c r="D268" s="46">
        <v>15</v>
      </c>
      <c r="E268" s="46">
        <v>24.40213456</v>
      </c>
      <c r="F268" s="46">
        <v>42.557813019999998</v>
      </c>
      <c r="G268" s="22">
        <f>F268-E268</f>
        <v>18.155678459999997</v>
      </c>
      <c r="H268" s="33"/>
      <c r="I268" s="33"/>
      <c r="J268" s="113">
        <v>5.9999999999999995E-4</v>
      </c>
      <c r="K268" s="33">
        <v>0.10290000000000001</v>
      </c>
      <c r="L268" s="45">
        <v>133</v>
      </c>
      <c r="M268" s="46">
        <v>15</v>
      </c>
      <c r="N268" s="46">
        <v>25.090092429999999</v>
      </c>
      <c r="O268" s="46">
        <v>46.335813180000002</v>
      </c>
      <c r="P268" s="22">
        <f>O268-N268</f>
        <v>21.245720750000004</v>
      </c>
      <c r="Q268" s="33"/>
      <c r="R268" s="33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114" customFormat="1">
      <c r="A269" s="113">
        <v>5.9999999999999995E-4</v>
      </c>
      <c r="B269" s="33">
        <v>0.1038</v>
      </c>
      <c r="C269" s="43">
        <v>133</v>
      </c>
      <c r="D269" s="44">
        <v>15</v>
      </c>
      <c r="E269" s="24">
        <v>24.092387429999999</v>
      </c>
      <c r="F269" s="24">
        <v>46.440923810000001</v>
      </c>
      <c r="G269" s="25">
        <f>F269-E269</f>
        <v>22.348536380000002</v>
      </c>
      <c r="H269" s="33"/>
      <c r="I269" s="33"/>
      <c r="J269" s="113">
        <v>5.9999999999999995E-4</v>
      </c>
      <c r="K269" s="33">
        <v>0.10730000000000001</v>
      </c>
      <c r="L269" s="43">
        <v>133</v>
      </c>
      <c r="M269" s="44">
        <v>15</v>
      </c>
      <c r="N269" s="24">
        <v>25.091243779999999</v>
      </c>
      <c r="O269" s="24">
        <v>47.320438920000001</v>
      </c>
      <c r="P269" s="25">
        <f>O269-N269</f>
        <v>22.229195140000002</v>
      </c>
      <c r="Q269" s="33"/>
      <c r="R269" s="33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114" customFormat="1">
      <c r="A270" s="52" t="s">
        <v>505</v>
      </c>
      <c r="B270" s="52"/>
      <c r="C270" s="52"/>
      <c r="D270" s="52"/>
      <c r="E270" s="33"/>
      <c r="F270" s="33"/>
      <c r="G270" s="33"/>
      <c r="H270" s="33"/>
      <c r="I270" s="33"/>
      <c r="J270" s="52" t="s">
        <v>507</v>
      </c>
      <c r="K270" s="52"/>
      <c r="L270" s="52"/>
      <c r="M270" s="52"/>
      <c r="N270" s="33"/>
      <c r="O270" s="33"/>
      <c r="P270" s="33"/>
      <c r="Q270" s="33"/>
      <c r="R270" s="33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114" customFormat="1">
      <c r="A271" s="113" t="s">
        <v>424</v>
      </c>
      <c r="B271" s="91" t="s">
        <v>141</v>
      </c>
      <c r="C271" s="37" t="s">
        <v>6</v>
      </c>
      <c r="D271" s="38" t="s">
        <v>7</v>
      </c>
      <c r="E271" s="156" t="s">
        <v>555</v>
      </c>
      <c r="F271" s="94" t="s">
        <v>556</v>
      </c>
      <c r="G271" s="167" t="s">
        <v>557</v>
      </c>
      <c r="H271" s="33" t="s">
        <v>8</v>
      </c>
      <c r="I271" s="33" t="s">
        <v>11</v>
      </c>
      <c r="J271" s="113" t="s">
        <v>424</v>
      </c>
      <c r="K271" s="91" t="s">
        <v>141</v>
      </c>
      <c r="L271" s="37" t="s">
        <v>6</v>
      </c>
      <c r="M271" s="38" t="s">
        <v>7</v>
      </c>
      <c r="N271" s="156" t="s">
        <v>555</v>
      </c>
      <c r="O271" s="94" t="s">
        <v>556</v>
      </c>
      <c r="P271" s="167" t="s">
        <v>557</v>
      </c>
      <c r="Q271" s="33" t="s">
        <v>8</v>
      </c>
      <c r="R271" s="33" t="s">
        <v>11</v>
      </c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114" customFormat="1">
      <c r="A272" s="113">
        <v>5.9999999999999995E-4</v>
      </c>
      <c r="B272" s="33">
        <v>9.8299999999999998E-2</v>
      </c>
      <c r="C272" s="41">
        <v>133</v>
      </c>
      <c r="D272" s="42">
        <v>15</v>
      </c>
      <c r="E272" s="18">
        <v>24.765805889999999</v>
      </c>
      <c r="F272" s="18">
        <v>42.515643390000001</v>
      </c>
      <c r="G272" s="19">
        <f>F272-E272</f>
        <v>17.749837500000002</v>
      </c>
      <c r="H272" s="33">
        <f>AVERAGE(G272:G274)</f>
        <v>19.906924396666668</v>
      </c>
      <c r="I272" s="33">
        <f>_xlfn.STDEV.P(G272:G274)</f>
        <v>1.6740822608796995</v>
      </c>
      <c r="J272" s="113">
        <v>5.9999999999999995E-4</v>
      </c>
      <c r="K272" s="33">
        <v>0.13850000000000001</v>
      </c>
      <c r="L272" s="41">
        <v>133</v>
      </c>
      <c r="M272" s="42">
        <v>15</v>
      </c>
      <c r="N272" s="18">
        <v>25.10350347</v>
      </c>
      <c r="O272" s="18">
        <v>45.892455480000002</v>
      </c>
      <c r="P272" s="19">
        <f>O272-N272</f>
        <v>20.788952010000003</v>
      </c>
      <c r="Q272" s="33">
        <f>AVERAGE(P272:P274)</f>
        <v>20.133612733333337</v>
      </c>
      <c r="R272" s="33">
        <f>_xlfn.STDEV.P(P272:P274)</f>
        <v>1.6430166130217057</v>
      </c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114" customFormat="1">
      <c r="A273" s="113">
        <v>5.9999999999999995E-4</v>
      </c>
      <c r="B273" s="33">
        <v>0.1072</v>
      </c>
      <c r="C273" s="45">
        <v>133</v>
      </c>
      <c r="D273" s="46">
        <v>15</v>
      </c>
      <c r="E273" s="46">
        <v>24.098456720000001</v>
      </c>
      <c r="F273" s="46">
        <v>44.238904320000003</v>
      </c>
      <c r="G273" s="22">
        <f>F273-E273</f>
        <v>20.140447600000002</v>
      </c>
      <c r="H273" s="33"/>
      <c r="I273" s="33"/>
      <c r="J273" s="113">
        <v>5.9999999999999995E-4</v>
      </c>
      <c r="K273" s="33">
        <v>0.1046</v>
      </c>
      <c r="L273" s="45">
        <v>133</v>
      </c>
      <c r="M273" s="46">
        <v>15</v>
      </c>
      <c r="N273" s="46">
        <v>24.412462080000001</v>
      </c>
      <c r="O273" s="46">
        <v>46.14898882</v>
      </c>
      <c r="P273" s="22">
        <f>O273-N273</f>
        <v>21.736526739999999</v>
      </c>
      <c r="Q273" s="33"/>
      <c r="R273" s="3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114" customFormat="1">
      <c r="A274" s="113">
        <v>5.9999999999999995E-4</v>
      </c>
      <c r="B274" s="33">
        <v>0.1026</v>
      </c>
      <c r="C274" s="43">
        <v>133</v>
      </c>
      <c r="D274" s="44">
        <v>15</v>
      </c>
      <c r="E274" s="24">
        <v>24.459823740000001</v>
      </c>
      <c r="F274" s="24">
        <v>46.29031183</v>
      </c>
      <c r="G274" s="25">
        <f>F274-E274</f>
        <v>21.830488089999999</v>
      </c>
      <c r="H274" s="33"/>
      <c r="I274" s="33"/>
      <c r="J274" s="113">
        <v>5.9999999999999995E-4</v>
      </c>
      <c r="K274" s="33">
        <v>0.10630000000000001</v>
      </c>
      <c r="L274" s="43">
        <v>133</v>
      </c>
      <c r="M274" s="44">
        <v>15</v>
      </c>
      <c r="N274" s="24">
        <v>24.458909340000002</v>
      </c>
      <c r="O274" s="24">
        <v>42.334268790000003</v>
      </c>
      <c r="P274" s="25">
        <f>O274-N274</f>
        <v>17.875359450000001</v>
      </c>
      <c r="Q274" s="33"/>
      <c r="R274" s="33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114" customFormat="1"/>
    <row r="276" spans="1:37" s="114" customFormat="1">
      <c r="C276" s="46"/>
      <c r="D276" s="46"/>
      <c r="E276" s="46"/>
      <c r="F276" s="46"/>
      <c r="G276" s="46"/>
      <c r="L276" s="46"/>
      <c r="M276" s="46"/>
      <c r="N276" s="46"/>
      <c r="O276" s="46"/>
      <c r="P276" s="46"/>
      <c r="U276" s="46"/>
      <c r="V276" s="46"/>
      <c r="W276" s="46"/>
      <c r="X276" s="46"/>
      <c r="Y276" s="46"/>
      <c r="AD276" s="46"/>
      <c r="AE276" s="46"/>
      <c r="AF276" s="46"/>
      <c r="AG276" s="46"/>
      <c r="AH276" s="46"/>
    </row>
    <row r="277" spans="1:37" s="114" customFormat="1">
      <c r="A277" s="49" t="s">
        <v>510</v>
      </c>
      <c r="B277" s="49"/>
      <c r="C277" s="64"/>
      <c r="D277" s="64"/>
      <c r="E277" s="64"/>
      <c r="F277" s="64"/>
      <c r="G277" s="64"/>
      <c r="H277" s="39" t="s">
        <v>316</v>
      </c>
      <c r="L277" s="46"/>
      <c r="M277" s="46"/>
      <c r="N277" s="46"/>
      <c r="O277" s="46"/>
      <c r="P277" s="46"/>
      <c r="U277" s="46"/>
      <c r="V277" s="46"/>
      <c r="W277" s="46"/>
      <c r="X277" s="46"/>
      <c r="Y277" s="46"/>
      <c r="AD277" s="46"/>
      <c r="AE277" s="46"/>
      <c r="AF277" s="46"/>
      <c r="AG277" s="46"/>
      <c r="AH277" s="46"/>
    </row>
    <row r="278" spans="1:37">
      <c r="A278" s="114" t="s">
        <v>511</v>
      </c>
      <c r="B278" s="114"/>
      <c r="C278" s="114"/>
    </row>
    <row r="279" spans="1:37">
      <c r="A279" s="52" t="s">
        <v>512</v>
      </c>
      <c r="B279" s="52"/>
      <c r="C279" s="52"/>
      <c r="D279" s="52"/>
      <c r="J279" s="52" t="s">
        <v>530</v>
      </c>
      <c r="K279" s="52"/>
      <c r="L279" s="52"/>
      <c r="M279" s="52"/>
      <c r="N279" s="33"/>
      <c r="O279" s="33"/>
      <c r="P279" s="33"/>
      <c r="Q279" s="33"/>
      <c r="R279" s="33"/>
    </row>
    <row r="280" spans="1:37">
      <c r="A280" s="113" t="s">
        <v>424</v>
      </c>
      <c r="B280" s="33" t="s">
        <v>141</v>
      </c>
      <c r="C280" s="37" t="s">
        <v>6</v>
      </c>
      <c r="D280" s="38" t="s">
        <v>7</v>
      </c>
      <c r="E280" s="156" t="s">
        <v>555</v>
      </c>
      <c r="F280" s="94" t="s">
        <v>556</v>
      </c>
      <c r="G280" s="167" t="s">
        <v>557</v>
      </c>
      <c r="H280" s="33" t="s">
        <v>8</v>
      </c>
      <c r="I280" s="33" t="s">
        <v>11</v>
      </c>
      <c r="J280" s="113" t="s">
        <v>424</v>
      </c>
      <c r="K280" s="91" t="s">
        <v>141</v>
      </c>
      <c r="L280" s="37" t="s">
        <v>6</v>
      </c>
      <c r="M280" s="38" t="s">
        <v>7</v>
      </c>
      <c r="N280" s="156" t="s">
        <v>555</v>
      </c>
      <c r="O280" s="94" t="s">
        <v>556</v>
      </c>
      <c r="P280" s="167" t="s">
        <v>557</v>
      </c>
      <c r="Q280" s="33" t="s">
        <v>8</v>
      </c>
      <c r="R280" s="33" t="s">
        <v>11</v>
      </c>
    </row>
    <row r="281" spans="1:37">
      <c r="A281" s="113">
        <v>5.9999999999999995E-4</v>
      </c>
      <c r="B281" s="33">
        <v>0.13239999999999999</v>
      </c>
      <c r="C281" s="41">
        <v>133</v>
      </c>
      <c r="D281" s="42">
        <v>15</v>
      </c>
      <c r="E281" s="18">
        <v>23.7696632</v>
      </c>
      <c r="F281" s="18">
        <v>38.266903509999999</v>
      </c>
      <c r="G281" s="19">
        <f>F281-E281</f>
        <v>14.497240309999999</v>
      </c>
      <c r="H281" s="33">
        <f>AVERAGE(G281:G283)</f>
        <v>15.400980536566664</v>
      </c>
      <c r="I281" s="33">
        <f>_xlfn.STDEV.P(G281:G283)</f>
        <v>0.6474044454178024</v>
      </c>
      <c r="J281" s="113">
        <v>5.9999999999999995E-4</v>
      </c>
      <c r="K281" s="33">
        <v>0.13200000000000001</v>
      </c>
      <c r="L281" s="41">
        <v>133</v>
      </c>
      <c r="M281" s="42">
        <v>15</v>
      </c>
      <c r="N281" s="18">
        <v>23.784569019999999</v>
      </c>
      <c r="O281" s="18">
        <v>40.343289540000001</v>
      </c>
      <c r="P281" s="19">
        <v>17.20888643</v>
      </c>
      <c r="Q281" s="33">
        <f>AVERAGE(P281:P283)</f>
        <v>16.302141849999998</v>
      </c>
      <c r="R281" s="33">
        <f>_xlfn.STDEV.P(P281:P283)</f>
        <v>0.92632648383196337</v>
      </c>
    </row>
    <row r="282" spans="1:37">
      <c r="A282" s="113">
        <v>5.9999999999999995E-4</v>
      </c>
      <c r="B282" s="33">
        <v>0.13289999999999999</v>
      </c>
      <c r="C282" s="45">
        <v>133</v>
      </c>
      <c r="D282" s="46">
        <v>15</v>
      </c>
      <c r="E282" s="46">
        <v>23.254677940000001</v>
      </c>
      <c r="F282" s="46">
        <v>38.980489319999997</v>
      </c>
      <c r="G282" s="22">
        <f>F282-E282</f>
        <v>15.725811379999996</v>
      </c>
      <c r="H282" s="33"/>
      <c r="I282" s="33"/>
      <c r="J282" s="113">
        <v>5.9999999999999995E-4</v>
      </c>
      <c r="K282" s="33">
        <v>0.1356</v>
      </c>
      <c r="L282" s="45">
        <v>133</v>
      </c>
      <c r="M282" s="46">
        <v>15</v>
      </c>
      <c r="N282" s="46">
        <v>23.754589020000001</v>
      </c>
      <c r="O282" s="46">
        <v>38.784529030000002</v>
      </c>
      <c r="P282" s="22">
        <f>O282-N282</f>
        <v>15.029940010000001</v>
      </c>
      <c r="Q282" s="33"/>
      <c r="R282" s="33"/>
    </row>
    <row r="283" spans="1:37">
      <c r="A283" s="113">
        <v>5.9999999999999995E-4</v>
      </c>
      <c r="B283" s="33">
        <v>0.1389</v>
      </c>
      <c r="C283" s="43">
        <v>133</v>
      </c>
      <c r="D283" s="44">
        <v>15</v>
      </c>
      <c r="E283" s="24">
        <v>23.2435678903</v>
      </c>
      <c r="F283" s="24">
        <v>39.223457809999999</v>
      </c>
      <c r="G283" s="25">
        <f>F283-E283</f>
        <v>15.9798899197</v>
      </c>
      <c r="H283" s="33"/>
      <c r="I283" s="33"/>
      <c r="J283" s="113">
        <v>5.9999999999999995E-4</v>
      </c>
      <c r="K283" s="33">
        <v>0.1396</v>
      </c>
      <c r="L283" s="43">
        <v>133</v>
      </c>
      <c r="M283" s="44">
        <v>15</v>
      </c>
      <c r="N283" s="24">
        <v>23.774590320000001</v>
      </c>
      <c r="O283" s="24">
        <v>40.442189429999999</v>
      </c>
      <c r="P283" s="25">
        <f>O283-N283</f>
        <v>16.667599109999998</v>
      </c>
      <c r="Q283" s="33"/>
      <c r="R283" s="33"/>
    </row>
    <row r="284" spans="1:37">
      <c r="A284" s="52" t="s">
        <v>513</v>
      </c>
      <c r="B284" s="52"/>
      <c r="C284" s="52"/>
      <c r="D284" s="52"/>
      <c r="E284" s="33"/>
      <c r="F284" s="33"/>
      <c r="G284" s="33"/>
      <c r="H284" s="33"/>
      <c r="I284" s="33"/>
      <c r="J284" s="52" t="s">
        <v>531</v>
      </c>
      <c r="K284" s="52"/>
      <c r="L284" s="52"/>
      <c r="M284" s="52"/>
      <c r="N284" s="33"/>
      <c r="O284" s="33"/>
      <c r="P284" s="33"/>
      <c r="Q284" s="33"/>
      <c r="R284" s="33"/>
    </row>
    <row r="285" spans="1:37">
      <c r="A285" s="113" t="s">
        <v>424</v>
      </c>
      <c r="B285" s="91" t="s">
        <v>141</v>
      </c>
      <c r="C285" s="37" t="s">
        <v>6</v>
      </c>
      <c r="D285" s="38" t="s">
        <v>7</v>
      </c>
      <c r="E285" s="156" t="s">
        <v>555</v>
      </c>
      <c r="F285" s="94" t="s">
        <v>556</v>
      </c>
      <c r="G285" s="167" t="s">
        <v>557</v>
      </c>
      <c r="H285" s="33" t="s">
        <v>8</v>
      </c>
      <c r="I285" s="33" t="s">
        <v>11</v>
      </c>
      <c r="J285" s="113" t="s">
        <v>424</v>
      </c>
      <c r="K285" s="91" t="s">
        <v>141</v>
      </c>
      <c r="L285" s="37" t="s">
        <v>6</v>
      </c>
      <c r="M285" s="38" t="s">
        <v>7</v>
      </c>
      <c r="N285" s="156" t="s">
        <v>555</v>
      </c>
      <c r="O285" s="94" t="s">
        <v>556</v>
      </c>
      <c r="P285" s="167" t="s">
        <v>557</v>
      </c>
      <c r="Q285" s="33" t="s">
        <v>8</v>
      </c>
      <c r="R285" s="33" t="s">
        <v>11</v>
      </c>
    </row>
    <row r="286" spans="1:37">
      <c r="A286" s="113">
        <v>5.9999999999999995E-4</v>
      </c>
      <c r="B286" s="33">
        <v>0.13519999999999999</v>
      </c>
      <c r="C286" s="41">
        <v>133</v>
      </c>
      <c r="D286" s="42">
        <v>15</v>
      </c>
      <c r="E286" s="18">
        <v>24.112110529999999</v>
      </c>
      <c r="F286" s="18">
        <v>37.64972315</v>
      </c>
      <c r="G286" s="19">
        <v>13.537612620000001</v>
      </c>
      <c r="H286" s="33">
        <f>AVERAGE(G286:G288)</f>
        <v>13.131034826666669</v>
      </c>
      <c r="I286" s="33">
        <f>_xlfn.STDEV.P(G286:G288)</f>
        <v>1.5821175567837311</v>
      </c>
      <c r="J286" s="113">
        <v>5.9999999999999995E-4</v>
      </c>
      <c r="K286" s="33">
        <v>0.12839999999999999</v>
      </c>
      <c r="L286" s="41">
        <v>133</v>
      </c>
      <c r="M286" s="42">
        <v>15</v>
      </c>
      <c r="N286" s="18">
        <v>23.78454305</v>
      </c>
      <c r="O286" s="18">
        <v>39.905638539999998</v>
      </c>
      <c r="P286" s="19">
        <f>O286-N286</f>
        <v>16.121095489999998</v>
      </c>
      <c r="Q286" s="33">
        <f>AVERAGE(P286:P288)</f>
        <v>13.799845416666665</v>
      </c>
      <c r="R286" s="33">
        <f>_xlfn.STDEV.P(P286:P288)</f>
        <v>1.6419001092953929</v>
      </c>
    </row>
    <row r="287" spans="1:37">
      <c r="A287" s="113">
        <v>5.9999999999999995E-4</v>
      </c>
      <c r="B287" s="33">
        <v>0.1389</v>
      </c>
      <c r="C287" s="45">
        <v>133</v>
      </c>
      <c r="D287" s="46">
        <v>15</v>
      </c>
      <c r="E287" s="46">
        <v>23.456123949999999</v>
      </c>
      <c r="F287" s="46">
        <v>38.289300230000002</v>
      </c>
      <c r="G287" s="22">
        <f>F287-E287</f>
        <v>14.833176280000004</v>
      </c>
      <c r="H287" s="33"/>
      <c r="I287" s="33"/>
      <c r="J287" s="113">
        <v>5.9999999999999995E-4</v>
      </c>
      <c r="K287" s="33">
        <v>0.1275</v>
      </c>
      <c r="L287" s="45">
        <v>133</v>
      </c>
      <c r="M287" s="46">
        <v>15</v>
      </c>
      <c r="N287" s="46">
        <v>23.754893419999998</v>
      </c>
      <c r="O287" s="46">
        <v>36.445128760000003</v>
      </c>
      <c r="P287" s="22">
        <f>O287-N287</f>
        <v>12.690235340000005</v>
      </c>
      <c r="Q287" s="33"/>
      <c r="R287" s="33"/>
    </row>
    <row r="288" spans="1:37">
      <c r="A288" s="113">
        <v>5.9999999999999995E-4</v>
      </c>
      <c r="B288" s="33">
        <v>0.1082</v>
      </c>
      <c r="C288" s="43">
        <v>133</v>
      </c>
      <c r="D288" s="44">
        <v>15</v>
      </c>
      <c r="E288" s="24">
        <v>23.234177840000001</v>
      </c>
      <c r="F288" s="24">
        <v>34.256493419999998</v>
      </c>
      <c r="G288" s="25">
        <f>F288-E288</f>
        <v>11.022315579999997</v>
      </c>
      <c r="H288" s="33"/>
      <c r="I288" s="33"/>
      <c r="J288" s="113">
        <v>5.9999999999999995E-4</v>
      </c>
      <c r="K288" s="33">
        <v>0.13850000000000001</v>
      </c>
      <c r="L288" s="43">
        <v>133</v>
      </c>
      <c r="M288" s="44">
        <v>15</v>
      </c>
      <c r="N288" s="24">
        <v>23.754699030000001</v>
      </c>
      <c r="O288" s="24">
        <v>36.342904449999999</v>
      </c>
      <c r="P288" s="25">
        <f>O288-N288</f>
        <v>12.588205419999998</v>
      </c>
      <c r="Q288" s="33"/>
      <c r="R288" s="33"/>
    </row>
    <row r="289" spans="1:18">
      <c r="A289" s="52" t="s">
        <v>514</v>
      </c>
      <c r="B289" s="52"/>
      <c r="C289" s="52"/>
      <c r="D289" s="52"/>
      <c r="E289" s="33"/>
      <c r="F289" s="33"/>
      <c r="G289" s="33"/>
      <c r="H289" s="33"/>
      <c r="I289" s="33"/>
      <c r="J289" s="52" t="s">
        <v>532</v>
      </c>
      <c r="K289" s="52"/>
      <c r="L289" s="52"/>
      <c r="M289" s="52"/>
      <c r="N289" s="33"/>
      <c r="O289" s="33"/>
      <c r="P289" s="33"/>
      <c r="Q289" s="33"/>
      <c r="R289" s="33"/>
    </row>
    <row r="290" spans="1:18">
      <c r="A290" s="113" t="s">
        <v>424</v>
      </c>
      <c r="B290" s="91" t="s">
        <v>141</v>
      </c>
      <c r="C290" s="37" t="s">
        <v>6</v>
      </c>
      <c r="D290" s="38" t="s">
        <v>7</v>
      </c>
      <c r="E290" s="156" t="s">
        <v>555</v>
      </c>
      <c r="F290" s="94" t="s">
        <v>556</v>
      </c>
      <c r="G290" s="167" t="s">
        <v>557</v>
      </c>
      <c r="H290" s="33" t="s">
        <v>8</v>
      </c>
      <c r="I290" s="33" t="s">
        <v>11</v>
      </c>
      <c r="J290" s="113" t="s">
        <v>424</v>
      </c>
      <c r="K290" s="91" t="s">
        <v>141</v>
      </c>
      <c r="L290" s="37" t="s">
        <v>6</v>
      </c>
      <c r="M290" s="38" t="s">
        <v>7</v>
      </c>
      <c r="N290" s="156" t="s">
        <v>555</v>
      </c>
      <c r="O290" s="94" t="s">
        <v>556</v>
      </c>
      <c r="P290" s="167" t="s">
        <v>557</v>
      </c>
      <c r="Q290" s="33" t="s">
        <v>8</v>
      </c>
      <c r="R290" s="33" t="s">
        <v>11</v>
      </c>
    </row>
    <row r="291" spans="1:18">
      <c r="A291" s="113">
        <v>5.9999999999999995E-4</v>
      </c>
      <c r="B291" s="33">
        <v>0.12540000000000001</v>
      </c>
      <c r="C291" s="41">
        <v>133</v>
      </c>
      <c r="D291" s="42">
        <v>15</v>
      </c>
      <c r="E291" s="18">
        <v>23.773947289999999</v>
      </c>
      <c r="F291" s="18">
        <v>58.449510240000002</v>
      </c>
      <c r="G291" s="19">
        <v>34.67556295</v>
      </c>
      <c r="H291" s="33">
        <f>AVERAGE(G291:G293)</f>
        <v>34.627630286666665</v>
      </c>
      <c r="I291" s="33">
        <f>_xlfn.STDEV.P(G291:G293)</f>
        <v>2.0379707735833836</v>
      </c>
      <c r="J291" s="113">
        <v>5.9999999999999995E-4</v>
      </c>
      <c r="K291" s="33">
        <v>0.13489999999999999</v>
      </c>
      <c r="L291" s="41">
        <v>133</v>
      </c>
      <c r="M291" s="42">
        <v>15</v>
      </c>
      <c r="N291" s="18">
        <v>23.758301060000001</v>
      </c>
      <c r="O291" s="18">
        <v>40.967187490000001</v>
      </c>
      <c r="P291" s="19">
        <v>17.20888643</v>
      </c>
      <c r="Q291" s="33">
        <f>AVERAGE(P291:P293)</f>
        <v>17.474100890000003</v>
      </c>
      <c r="R291" s="33">
        <f>_xlfn.STDEV.P(P291:P293)</f>
        <v>1.3052148521399705</v>
      </c>
    </row>
    <row r="292" spans="1:18">
      <c r="A292" s="113">
        <v>5.9999999999999995E-4</v>
      </c>
      <c r="B292" s="33">
        <v>0.13980000000000001</v>
      </c>
      <c r="C292" s="45">
        <v>133</v>
      </c>
      <c r="D292" s="46">
        <v>15</v>
      </c>
      <c r="E292" s="46">
        <v>23.245900540000001</v>
      </c>
      <c r="F292" s="46">
        <v>60.345213540000003</v>
      </c>
      <c r="G292" s="22">
        <f>F292-E292</f>
        <v>37.099313000000002</v>
      </c>
      <c r="H292" s="33"/>
      <c r="I292" s="33"/>
      <c r="J292" s="113">
        <v>5.9999999999999995E-4</v>
      </c>
      <c r="K292" s="33">
        <v>0.1328</v>
      </c>
      <c r="L292" s="45">
        <v>133</v>
      </c>
      <c r="M292" s="46">
        <v>15</v>
      </c>
      <c r="N292" s="46">
        <v>23.589452269999999</v>
      </c>
      <c r="O292" s="46">
        <v>42.778129</v>
      </c>
      <c r="P292" s="22">
        <f>O292-N292</f>
        <v>19.188676730000001</v>
      </c>
      <c r="Q292" s="33"/>
      <c r="R292" s="33"/>
    </row>
    <row r="293" spans="1:18">
      <c r="A293" s="113">
        <v>5.9999999999999995E-4</v>
      </c>
      <c r="B293" s="33">
        <v>0.13289999999999999</v>
      </c>
      <c r="C293" s="43">
        <v>133</v>
      </c>
      <c r="D293" s="44">
        <v>15</v>
      </c>
      <c r="E293" s="24">
        <v>23.23489052</v>
      </c>
      <c r="F293" s="24">
        <v>55.342905430000002</v>
      </c>
      <c r="G293" s="25">
        <f>F293-E293</f>
        <v>32.108014910000001</v>
      </c>
      <c r="H293" s="33"/>
      <c r="I293" s="33"/>
      <c r="J293" s="113">
        <v>5.9999999999999995E-4</v>
      </c>
      <c r="K293" s="33">
        <v>0.1368</v>
      </c>
      <c r="L293" s="43">
        <v>133</v>
      </c>
      <c r="M293" s="44">
        <v>15</v>
      </c>
      <c r="N293" s="24">
        <v>23.75469803</v>
      </c>
      <c r="O293" s="24">
        <v>39.779437540000004</v>
      </c>
      <c r="P293" s="25">
        <f>O293-N293</f>
        <v>16.024739510000003</v>
      </c>
      <c r="Q293" s="33"/>
      <c r="R293" s="33"/>
    </row>
    <row r="294" spans="1:18">
      <c r="A294" s="52" t="s">
        <v>515</v>
      </c>
      <c r="B294" s="52"/>
      <c r="C294" s="52"/>
      <c r="D294" s="52"/>
      <c r="E294" s="33"/>
      <c r="F294" s="33"/>
      <c r="G294" s="33"/>
      <c r="H294" s="33"/>
      <c r="I294" s="33"/>
      <c r="J294" s="52" t="s">
        <v>533</v>
      </c>
      <c r="K294" s="52"/>
      <c r="L294" s="52"/>
      <c r="M294" s="52"/>
      <c r="N294" s="33"/>
      <c r="O294" s="33"/>
      <c r="P294" s="33"/>
      <c r="Q294" s="33"/>
      <c r="R294" s="33"/>
    </row>
    <row r="295" spans="1:18">
      <c r="A295" s="113" t="s">
        <v>424</v>
      </c>
      <c r="B295" s="91" t="s">
        <v>141</v>
      </c>
      <c r="C295" s="37" t="s">
        <v>6</v>
      </c>
      <c r="D295" s="38" t="s">
        <v>7</v>
      </c>
      <c r="E295" s="156" t="s">
        <v>555</v>
      </c>
      <c r="F295" s="94" t="s">
        <v>556</v>
      </c>
      <c r="G295" s="167" t="s">
        <v>557</v>
      </c>
      <c r="H295" s="33" t="s">
        <v>8</v>
      </c>
      <c r="I295" s="33" t="s">
        <v>11</v>
      </c>
      <c r="J295" s="113" t="s">
        <v>424</v>
      </c>
      <c r="K295" s="91" t="s">
        <v>141</v>
      </c>
      <c r="L295" s="37" t="s">
        <v>6</v>
      </c>
      <c r="M295" s="38" t="s">
        <v>7</v>
      </c>
      <c r="N295" s="156" t="s">
        <v>555</v>
      </c>
      <c r="O295" s="94" t="s">
        <v>556</v>
      </c>
      <c r="P295" s="167" t="s">
        <v>557</v>
      </c>
      <c r="Q295" s="33" t="s">
        <v>8</v>
      </c>
      <c r="R295" s="33" t="s">
        <v>11</v>
      </c>
    </row>
    <row r="296" spans="1:18">
      <c r="A296" s="113">
        <v>5.9999999999999995E-4</v>
      </c>
      <c r="B296" s="33">
        <v>0.13250000000000001</v>
      </c>
      <c r="C296" s="41">
        <v>133</v>
      </c>
      <c r="D296" s="42">
        <v>15</v>
      </c>
      <c r="E296" s="18">
        <v>23.773202229999999</v>
      </c>
      <c r="F296" s="18">
        <v>69.499746380000005</v>
      </c>
      <c r="G296" s="19">
        <v>45.726544150000009</v>
      </c>
      <c r="H296" s="33">
        <f>AVERAGE(G296:G298)</f>
        <v>45.609936779999998</v>
      </c>
      <c r="I296" s="33">
        <f>_xlfn.STDEV.P(G296:G298)</f>
        <v>2.9026277539947718</v>
      </c>
      <c r="J296" s="113">
        <v>5.9999999999999995E-4</v>
      </c>
      <c r="K296" s="33">
        <v>0.1328</v>
      </c>
      <c r="L296" s="41">
        <v>133</v>
      </c>
      <c r="M296" s="42">
        <v>15</v>
      </c>
      <c r="N296" s="18">
        <v>23.769011280000001</v>
      </c>
      <c r="O296" s="18">
        <v>30.735025149999998</v>
      </c>
      <c r="P296" s="19">
        <v>6.9660138699999976</v>
      </c>
      <c r="Q296" s="33">
        <f>AVERAGE(P296:P298)</f>
        <v>8.5020913766666677</v>
      </c>
      <c r="R296" s="33">
        <f>_xlfn.STDEV.P(P296:P298)</f>
        <v>1.1227428353196234</v>
      </c>
    </row>
    <row r="297" spans="1:18">
      <c r="A297" s="113">
        <v>5.9999999999999995E-4</v>
      </c>
      <c r="B297" s="33">
        <v>0.13439999999999999</v>
      </c>
      <c r="C297" s="45">
        <v>133</v>
      </c>
      <c r="D297" s="46">
        <v>15</v>
      </c>
      <c r="E297" s="46">
        <v>23.785400979999999</v>
      </c>
      <c r="F297" s="46">
        <v>65.783490229999998</v>
      </c>
      <c r="G297" s="22">
        <f>F297-E297</f>
        <v>41.99808925</v>
      </c>
      <c r="H297" s="33"/>
      <c r="I297" s="33"/>
      <c r="J297" s="113">
        <v>5.9999999999999995E-4</v>
      </c>
      <c r="K297" s="33">
        <v>0.10340000000000001</v>
      </c>
      <c r="L297" s="45">
        <v>133</v>
      </c>
      <c r="M297" s="46">
        <v>15</v>
      </c>
      <c r="N297" s="46">
        <v>23.766124170000001</v>
      </c>
      <c r="O297" s="46">
        <v>33.384358640000002</v>
      </c>
      <c r="P297" s="22">
        <v>9.6182344700000009</v>
      </c>
      <c r="Q297" s="33"/>
      <c r="R297" s="33"/>
    </row>
    <row r="298" spans="1:18">
      <c r="A298" s="113">
        <v>5.9999999999999995E-4</v>
      </c>
      <c r="B298" s="33">
        <v>0.13850000000000001</v>
      </c>
      <c r="C298" s="43">
        <v>133</v>
      </c>
      <c r="D298" s="44">
        <v>15</v>
      </c>
      <c r="E298" s="24">
        <v>23.78412398</v>
      </c>
      <c r="F298" s="24">
        <v>72.889300919999997</v>
      </c>
      <c r="G298" s="25">
        <f>F298-E298</f>
        <v>49.105176939999993</v>
      </c>
      <c r="H298" s="33"/>
      <c r="I298" s="33"/>
      <c r="J298" s="113">
        <v>5.9999999999999995E-4</v>
      </c>
      <c r="K298" s="33">
        <v>0.1328</v>
      </c>
      <c r="L298" s="43">
        <v>133</v>
      </c>
      <c r="M298" s="44">
        <v>15</v>
      </c>
      <c r="N298" s="24">
        <v>23.756409819999998</v>
      </c>
      <c r="O298" s="24">
        <v>32.678435610000001</v>
      </c>
      <c r="P298" s="25">
        <f>O298-N298</f>
        <v>8.9220257900000028</v>
      </c>
      <c r="Q298" s="33"/>
      <c r="R298" s="33"/>
    </row>
    <row r="299" spans="1:18">
      <c r="A299" s="52" t="s">
        <v>529</v>
      </c>
      <c r="B299" s="52"/>
      <c r="C299" s="52"/>
      <c r="D299" s="52"/>
      <c r="E299" s="33"/>
      <c r="F299" s="33"/>
      <c r="G299" s="33"/>
      <c r="H299" s="33"/>
      <c r="I299" s="33"/>
      <c r="J299" s="52" t="s">
        <v>534</v>
      </c>
      <c r="K299" s="52"/>
      <c r="L299" s="52"/>
      <c r="M299" s="52"/>
      <c r="N299" s="33"/>
      <c r="O299" s="33"/>
      <c r="P299" s="33"/>
      <c r="Q299" s="33"/>
      <c r="R299" s="33"/>
    </row>
    <row r="300" spans="1:18">
      <c r="A300" s="113" t="s">
        <v>424</v>
      </c>
      <c r="B300" s="91" t="s">
        <v>141</v>
      </c>
      <c r="C300" s="37" t="s">
        <v>6</v>
      </c>
      <c r="D300" s="38" t="s">
        <v>7</v>
      </c>
      <c r="E300" s="156" t="s">
        <v>555</v>
      </c>
      <c r="F300" s="94" t="s">
        <v>556</v>
      </c>
      <c r="G300" s="167" t="s">
        <v>557</v>
      </c>
      <c r="H300" s="33" t="s">
        <v>8</v>
      </c>
      <c r="I300" s="33" t="s">
        <v>11</v>
      </c>
      <c r="J300" s="113" t="s">
        <v>424</v>
      </c>
      <c r="K300" s="91" t="s">
        <v>141</v>
      </c>
      <c r="L300" s="37" t="s">
        <v>6</v>
      </c>
      <c r="M300" s="38" t="s">
        <v>7</v>
      </c>
      <c r="N300" s="156" t="s">
        <v>555</v>
      </c>
      <c r="O300" s="94" t="s">
        <v>556</v>
      </c>
      <c r="P300" s="167" t="s">
        <v>557</v>
      </c>
      <c r="Q300" s="33" t="s">
        <v>8</v>
      </c>
      <c r="R300" s="33" t="s">
        <v>11</v>
      </c>
    </row>
    <row r="301" spans="1:18">
      <c r="A301" s="113">
        <v>5.9999999999999995E-4</v>
      </c>
      <c r="B301" s="33">
        <v>0.13420000000000001</v>
      </c>
      <c r="C301" s="41">
        <v>133</v>
      </c>
      <c r="D301" s="42">
        <v>15</v>
      </c>
      <c r="E301" s="18">
        <v>23.776927520000001</v>
      </c>
      <c r="F301" s="18">
        <v>92.022573469999998</v>
      </c>
      <c r="G301" s="19">
        <v>68.245645949999997</v>
      </c>
      <c r="H301" s="33">
        <f>AVERAGE(G301:G303)</f>
        <v>64.510069863333328</v>
      </c>
      <c r="I301" s="33">
        <f>_xlfn.STDEV.P(G301:G303)</f>
        <v>2.7757419724987789</v>
      </c>
      <c r="J301" s="113">
        <v>5.9999999999999995E-4</v>
      </c>
      <c r="K301" s="33">
        <v>0.13450000000000001</v>
      </c>
      <c r="L301" s="41">
        <v>133</v>
      </c>
      <c r="M301" s="42">
        <v>15</v>
      </c>
      <c r="N301" s="18">
        <v>24.107360790000001</v>
      </c>
      <c r="O301" s="18">
        <v>84.038952530000003</v>
      </c>
      <c r="P301" s="19">
        <f>O301-N301</f>
        <v>59.931591740000002</v>
      </c>
      <c r="Q301" s="33">
        <f>AVERAGE(P301:P303)</f>
        <v>58.240669066666669</v>
      </c>
      <c r="R301" s="33">
        <f>_xlfn.STDEV.P(P301:P303)</f>
        <v>5.4545772979273721</v>
      </c>
    </row>
    <row r="302" spans="1:18">
      <c r="A302" s="113">
        <v>5.9999999999999995E-4</v>
      </c>
      <c r="B302" s="33">
        <v>0.13850000000000001</v>
      </c>
      <c r="C302" s="45">
        <v>133</v>
      </c>
      <c r="D302" s="46">
        <v>15</v>
      </c>
      <c r="E302" s="46">
        <v>23.758894349999998</v>
      </c>
      <c r="F302" s="46">
        <v>87.44579032</v>
      </c>
      <c r="G302" s="22">
        <f>F302-E302</f>
        <v>63.686895970000002</v>
      </c>
      <c r="H302" s="33"/>
      <c r="I302" s="33"/>
      <c r="J302" s="113">
        <v>5.9999999999999995E-4</v>
      </c>
      <c r="K302" s="33">
        <v>0.1421</v>
      </c>
      <c r="L302" s="45">
        <v>133</v>
      </c>
      <c r="M302" s="46">
        <v>15</v>
      </c>
      <c r="N302" s="46">
        <v>24.096929970000001</v>
      </c>
      <c r="O302" s="46">
        <v>88.010128620000003</v>
      </c>
      <c r="P302" s="22">
        <f>O302-N302</f>
        <v>63.913198649999998</v>
      </c>
      <c r="Q302" s="33"/>
      <c r="R302" s="33"/>
    </row>
    <row r="303" spans="1:18">
      <c r="A303" s="113">
        <v>5.9999999999999995E-4</v>
      </c>
      <c r="B303" s="33">
        <v>0.1452</v>
      </c>
      <c r="C303" s="43">
        <v>133</v>
      </c>
      <c r="D303" s="44">
        <v>15</v>
      </c>
      <c r="E303" s="24">
        <v>23.751234669999999</v>
      </c>
      <c r="F303" s="24">
        <v>85.348902339999995</v>
      </c>
      <c r="G303" s="25">
        <f>F303-E303</f>
        <v>61.597667669999993</v>
      </c>
      <c r="H303" s="33"/>
      <c r="I303" s="33"/>
      <c r="J303" s="113">
        <v>5.9999999999999995E-4</v>
      </c>
      <c r="K303" s="33">
        <v>0.13650000000000001</v>
      </c>
      <c r="L303" s="43">
        <v>133</v>
      </c>
      <c r="M303" s="44">
        <v>15</v>
      </c>
      <c r="N303" s="24">
        <v>24.10845672</v>
      </c>
      <c r="O303" s="24">
        <v>74.98567353</v>
      </c>
      <c r="P303" s="25">
        <f>O303-N303</f>
        <v>50.87721681</v>
      </c>
      <c r="Q303" s="33"/>
      <c r="R303" s="33"/>
    </row>
    <row r="304" spans="1:18">
      <c r="A304" s="52" t="s">
        <v>516</v>
      </c>
      <c r="B304" s="52"/>
      <c r="C304" s="52"/>
      <c r="D304" s="52"/>
      <c r="E304" s="33"/>
      <c r="F304" s="33"/>
      <c r="G304" s="33"/>
      <c r="H304" s="33"/>
      <c r="I304" s="33"/>
      <c r="J304" s="52" t="s">
        <v>535</v>
      </c>
      <c r="K304" s="52"/>
      <c r="L304" s="52"/>
      <c r="M304" s="52"/>
      <c r="N304" s="33"/>
      <c r="O304" s="33"/>
      <c r="P304" s="33"/>
      <c r="Q304" s="33"/>
      <c r="R304" s="33"/>
    </row>
    <row r="305" spans="1:36">
      <c r="A305" s="113" t="s">
        <v>424</v>
      </c>
      <c r="B305" s="91" t="s">
        <v>141</v>
      </c>
      <c r="C305" s="37" t="s">
        <v>6</v>
      </c>
      <c r="D305" s="38" t="s">
        <v>7</v>
      </c>
      <c r="E305" s="156" t="s">
        <v>555</v>
      </c>
      <c r="F305" s="94" t="s">
        <v>556</v>
      </c>
      <c r="G305" s="167" t="s">
        <v>557</v>
      </c>
      <c r="H305" s="33" t="s">
        <v>8</v>
      </c>
      <c r="I305" s="33" t="s">
        <v>11</v>
      </c>
      <c r="J305" s="113" t="s">
        <v>424</v>
      </c>
      <c r="K305" s="91" t="s">
        <v>141</v>
      </c>
      <c r="L305" s="37" t="s">
        <v>6</v>
      </c>
      <c r="M305" s="38" t="s">
        <v>7</v>
      </c>
      <c r="N305" s="156" t="s">
        <v>555</v>
      </c>
      <c r="O305" s="94" t="s">
        <v>556</v>
      </c>
      <c r="P305" s="167" t="s">
        <v>557</v>
      </c>
      <c r="Q305" s="33" t="s">
        <v>8</v>
      </c>
      <c r="R305" s="33" t="s">
        <v>11</v>
      </c>
    </row>
    <row r="306" spans="1:36">
      <c r="A306" s="113">
        <v>5.9999999999999995E-4</v>
      </c>
      <c r="B306" s="33">
        <v>0.13450000000000001</v>
      </c>
      <c r="C306" s="41">
        <v>133</v>
      </c>
      <c r="D306" s="42">
        <v>15</v>
      </c>
      <c r="E306" s="18">
        <v>23.785123160000001</v>
      </c>
      <c r="F306" s="18">
        <v>101.0126308</v>
      </c>
      <c r="G306" s="19">
        <v>77.227507639999999</v>
      </c>
      <c r="H306" s="33">
        <f>AVERAGE(G306:G308)</f>
        <v>72.966448189999994</v>
      </c>
      <c r="I306" s="33">
        <f>_xlfn.STDEV.P(G306:G308)</f>
        <v>4.6053444623689215</v>
      </c>
      <c r="J306" s="113">
        <v>5.9999999999999995E-4</v>
      </c>
      <c r="K306" s="33">
        <v>0.13220000000000001</v>
      </c>
      <c r="L306" s="41">
        <v>133</v>
      </c>
      <c r="M306" s="42">
        <v>15</v>
      </c>
      <c r="N306" s="18">
        <v>24.088920600000002</v>
      </c>
      <c r="O306" s="18">
        <v>93.62308419</v>
      </c>
      <c r="P306" s="19">
        <f>O306-N306</f>
        <v>69.534163589999991</v>
      </c>
      <c r="Q306" s="33">
        <f>AVERAGE(P306:P308)</f>
        <v>68.476729256666673</v>
      </c>
      <c r="R306" s="33">
        <f>_xlfn.STDEV.P(P306:P308)</f>
        <v>3.0648813576658358</v>
      </c>
    </row>
    <row r="307" spans="1:36">
      <c r="A307" s="113">
        <v>5.9999999999999995E-4</v>
      </c>
      <c r="B307" s="33">
        <v>0.1326</v>
      </c>
      <c r="C307" s="45">
        <v>133</v>
      </c>
      <c r="D307" s="46">
        <v>15</v>
      </c>
      <c r="E307" s="46">
        <v>23.754389020000001</v>
      </c>
      <c r="F307" s="46">
        <v>90.324592339999995</v>
      </c>
      <c r="G307" s="22">
        <f>F307-E307</f>
        <v>66.57020331999999</v>
      </c>
      <c r="H307" s="33"/>
      <c r="I307" s="33"/>
      <c r="J307" s="113">
        <v>5.9999999999999995E-4</v>
      </c>
      <c r="K307" s="33">
        <v>0.13869999999999999</v>
      </c>
      <c r="L307" s="45">
        <v>133</v>
      </c>
      <c r="M307" s="46">
        <v>15</v>
      </c>
      <c r="N307" s="46">
        <v>24.096743709999998</v>
      </c>
      <c r="O307" s="46">
        <v>88.404478190000006</v>
      </c>
      <c r="P307" s="22">
        <v>64.307734480000008</v>
      </c>
      <c r="Q307" s="33"/>
      <c r="R307" s="33"/>
    </row>
    <row r="308" spans="1:36">
      <c r="A308" s="113">
        <v>5.9999999999999995E-4</v>
      </c>
      <c r="B308" s="33">
        <v>0.1328</v>
      </c>
      <c r="C308" s="43">
        <v>133</v>
      </c>
      <c r="D308" s="44">
        <v>15</v>
      </c>
      <c r="E308" s="24">
        <v>23.134256820000001</v>
      </c>
      <c r="F308" s="24">
        <v>98.235890429999998</v>
      </c>
      <c r="G308" s="25">
        <f>F308-E308</f>
        <v>75.101633609999993</v>
      </c>
      <c r="H308" s="33"/>
      <c r="I308" s="33"/>
      <c r="J308" s="113">
        <v>5.9999999999999995E-4</v>
      </c>
      <c r="K308" s="33">
        <v>0.13289999999999999</v>
      </c>
      <c r="L308" s="43">
        <v>133</v>
      </c>
      <c r="M308" s="44">
        <v>15</v>
      </c>
      <c r="N308" s="24">
        <v>24.08994543</v>
      </c>
      <c r="O308" s="24">
        <v>95.678235130000004</v>
      </c>
      <c r="P308" s="25">
        <f>O308-N308</f>
        <v>71.588289700000004</v>
      </c>
      <c r="Q308" s="33"/>
      <c r="R308" s="33"/>
    </row>
    <row r="309" spans="1:36" s="113" customFormat="1">
      <c r="C309" s="46"/>
      <c r="D309" s="46"/>
      <c r="E309" s="21"/>
      <c r="F309" s="21"/>
      <c r="G309" s="21"/>
      <c r="L309" s="46"/>
      <c r="M309" s="46"/>
      <c r="N309" s="21"/>
      <c r="O309" s="21"/>
      <c r="P309" s="21"/>
      <c r="V309" s="46"/>
      <c r="W309" s="46"/>
      <c r="X309" s="21"/>
      <c r="Y309" s="21"/>
      <c r="Z309" s="21"/>
      <c r="AE309" s="46"/>
      <c r="AF309" s="46"/>
      <c r="AG309" s="21"/>
      <c r="AH309" s="21"/>
      <c r="AI309" s="21"/>
    </row>
    <row r="310" spans="1:36" s="113" customFormat="1">
      <c r="A310" s="49" t="s">
        <v>526</v>
      </c>
      <c r="B310" s="49"/>
      <c r="C310" s="64"/>
      <c r="D310" s="64"/>
      <c r="E310" s="64"/>
      <c r="F310" s="64"/>
      <c r="G310" s="64"/>
      <c r="H310" s="39" t="s">
        <v>316</v>
      </c>
      <c r="L310" s="46"/>
      <c r="M310" s="46"/>
      <c r="N310" s="21"/>
      <c r="O310" s="21"/>
      <c r="P310" s="21"/>
      <c r="V310" s="46"/>
      <c r="W310" s="46"/>
      <c r="X310" s="21"/>
      <c r="Y310" s="21"/>
      <c r="Z310" s="21"/>
      <c r="AE310" s="46"/>
      <c r="AF310" s="46"/>
      <c r="AG310" s="21"/>
      <c r="AH310" s="21"/>
      <c r="AI310" s="21"/>
    </row>
    <row r="311" spans="1:36" s="113" customFormat="1">
      <c r="A311" s="129" t="s">
        <v>118</v>
      </c>
      <c r="B311" s="150"/>
      <c r="C311" s="150"/>
      <c r="D311" s="150"/>
      <c r="E311" s="150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 s="129" t="s">
        <v>119</v>
      </c>
      <c r="T311" s="150"/>
      <c r="U311" s="150"/>
      <c r="V311" s="150"/>
      <c r="W311" s="150"/>
      <c r="X311" s="150"/>
      <c r="Y311" s="150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</row>
    <row r="312" spans="1:36" s="113" customFormat="1">
      <c r="A312" s="52" t="s">
        <v>527</v>
      </c>
      <c r="B312" s="33"/>
      <c r="C312" s="33"/>
      <c r="D312" s="33"/>
      <c r="E312" s="33"/>
      <c r="F312" s="33"/>
      <c r="G312" s="33"/>
      <c r="H312" s="33"/>
      <c r="I312" s="33"/>
      <c r="J312" s="52" t="s">
        <v>528</v>
      </c>
      <c r="K312" s="33"/>
      <c r="L312" s="33"/>
      <c r="M312" s="33"/>
      <c r="N312" s="33"/>
      <c r="O312" s="33"/>
      <c r="P312" s="33"/>
      <c r="Q312" s="33"/>
      <c r="R312" s="33"/>
      <c r="S312" s="52" t="s">
        <v>481</v>
      </c>
      <c r="T312" s="33"/>
      <c r="U312" s="33"/>
      <c r="V312" s="33"/>
      <c r="W312" s="33"/>
      <c r="X312" s="33"/>
      <c r="Y312" s="33"/>
      <c r="Z312" s="33"/>
      <c r="AA312" s="33"/>
      <c r="AB312" s="52" t="s">
        <v>528</v>
      </c>
      <c r="AC312" s="33"/>
      <c r="AD312" s="33"/>
      <c r="AE312" s="33"/>
      <c r="AF312" s="33"/>
      <c r="AG312" s="33"/>
      <c r="AH312" s="33"/>
      <c r="AI312" s="33"/>
      <c r="AJ312" s="33"/>
    </row>
    <row r="313" spans="1:36" s="113" customFormat="1">
      <c r="A313" s="113" t="s">
        <v>424</v>
      </c>
      <c r="B313" s="113" t="s">
        <v>141</v>
      </c>
      <c r="C313" s="37" t="s">
        <v>6</v>
      </c>
      <c r="D313" s="38" t="s">
        <v>7</v>
      </c>
      <c r="E313" s="156" t="s">
        <v>555</v>
      </c>
      <c r="F313" s="94" t="s">
        <v>556</v>
      </c>
      <c r="G313" s="167" t="s">
        <v>557</v>
      </c>
      <c r="H313" s="33" t="s">
        <v>8</v>
      </c>
      <c r="I313" s="33" t="s">
        <v>11</v>
      </c>
      <c r="J313" s="113" t="s">
        <v>424</v>
      </c>
      <c r="K313" s="113" t="s">
        <v>141</v>
      </c>
      <c r="L313" s="37" t="s">
        <v>6</v>
      </c>
      <c r="M313" s="38" t="s">
        <v>7</v>
      </c>
      <c r="N313" s="156" t="s">
        <v>555</v>
      </c>
      <c r="O313" s="94" t="s">
        <v>556</v>
      </c>
      <c r="P313" s="167" t="s">
        <v>557</v>
      </c>
      <c r="Q313" s="33" t="s">
        <v>8</v>
      </c>
      <c r="R313" s="33" t="s">
        <v>11</v>
      </c>
      <c r="S313" s="113" t="s">
        <v>424</v>
      </c>
      <c r="T313" s="113" t="s">
        <v>141</v>
      </c>
      <c r="U313" s="37" t="s">
        <v>6</v>
      </c>
      <c r="V313" s="38" t="s">
        <v>7</v>
      </c>
      <c r="W313" s="156" t="s">
        <v>555</v>
      </c>
      <c r="X313" s="94" t="s">
        <v>556</v>
      </c>
      <c r="Y313" s="167" t="s">
        <v>557</v>
      </c>
      <c r="Z313" s="33" t="s">
        <v>8</v>
      </c>
      <c r="AA313" s="33" t="s">
        <v>11</v>
      </c>
      <c r="AB313" s="113" t="s">
        <v>424</v>
      </c>
      <c r="AC313" s="113" t="s">
        <v>141</v>
      </c>
      <c r="AD313" s="37" t="s">
        <v>6</v>
      </c>
      <c r="AE313" s="38" t="s">
        <v>7</v>
      </c>
      <c r="AF313" s="156" t="s">
        <v>555</v>
      </c>
      <c r="AG313" s="94" t="s">
        <v>556</v>
      </c>
      <c r="AH313" s="167" t="s">
        <v>557</v>
      </c>
      <c r="AI313" s="33" t="s">
        <v>8</v>
      </c>
      <c r="AJ313" s="33" t="s">
        <v>11</v>
      </c>
    </row>
    <row r="314" spans="1:36" s="113" customFormat="1">
      <c r="A314" s="113">
        <v>5.9999999999999995E-4</v>
      </c>
      <c r="B314" s="33">
        <v>0.1074</v>
      </c>
      <c r="C314" s="41">
        <v>133</v>
      </c>
      <c r="D314" s="42">
        <v>15</v>
      </c>
      <c r="E314" s="18">
        <v>23.5953196</v>
      </c>
      <c r="F314" s="18">
        <v>38.237480859999998</v>
      </c>
      <c r="G314" s="19">
        <f>F314-E314</f>
        <v>14.642161259999998</v>
      </c>
      <c r="H314" s="33">
        <f>AVERAGE(G314:G316)</f>
        <v>14.839386693333331</v>
      </c>
      <c r="I314" s="33">
        <f>_xlfn.STDEV.P(G314:G316)</f>
        <v>0.52217595747491063</v>
      </c>
      <c r="J314" s="113">
        <v>5.9999999999999995E-4</v>
      </c>
      <c r="K314" s="33">
        <v>0.1045</v>
      </c>
      <c r="L314" s="41">
        <v>133</v>
      </c>
      <c r="M314" s="42">
        <v>15</v>
      </c>
      <c r="N314" s="18">
        <v>24.42512807</v>
      </c>
      <c r="O314" s="18">
        <v>34.972034479999998</v>
      </c>
      <c r="P314" s="19">
        <f>O314-N314</f>
        <v>10.546906409999998</v>
      </c>
      <c r="Q314" s="33">
        <f>AVERAGE(P314:P316)</f>
        <v>11.048846640000001</v>
      </c>
      <c r="R314" s="33">
        <f>_xlfn.STDEV.P(P314:P316)</f>
        <v>0.38713656436619059</v>
      </c>
      <c r="S314" s="113">
        <v>5.9999999999999995E-4</v>
      </c>
      <c r="T314" s="33">
        <v>5.5999999999999999E-3</v>
      </c>
      <c r="U314" s="41">
        <v>133</v>
      </c>
      <c r="V314" s="42">
        <v>15</v>
      </c>
      <c r="W314" s="18">
        <v>23.59597153</v>
      </c>
      <c r="X314" s="18">
        <v>43.934381389999999</v>
      </c>
      <c r="Y314" s="19">
        <f>X314-W314</f>
        <v>20.338409859999999</v>
      </c>
      <c r="Z314" s="33">
        <f>AVERAGE(Y314:Y316)</f>
        <v>18.175790746666667</v>
      </c>
      <c r="AA314" s="33">
        <f>_xlfn.STDEV.P(Y314:Y316)</f>
        <v>1.5777582489359163</v>
      </c>
      <c r="AB314" s="113">
        <v>5.9999999999999995E-4</v>
      </c>
      <c r="AC314" s="33">
        <v>6.4999999999999997E-3</v>
      </c>
      <c r="AD314" s="41">
        <v>133</v>
      </c>
      <c r="AE314" s="42">
        <v>15</v>
      </c>
      <c r="AF314" s="18">
        <v>24.44235754</v>
      </c>
      <c r="AG314" s="18">
        <v>41.865976269999997</v>
      </c>
      <c r="AH314" s="19">
        <f>AG314-AF314</f>
        <v>17.423618729999998</v>
      </c>
      <c r="AI314" s="33">
        <f>AVERAGE(AH314:AH316)</f>
        <v>17.258334449999996</v>
      </c>
      <c r="AJ314" s="33">
        <f>_xlfn.STDEV.P(AH314:AH316)</f>
        <v>0.69561749649183968</v>
      </c>
    </row>
    <row r="315" spans="1:36" s="113" customFormat="1">
      <c r="A315" s="113">
        <v>5.9999999999999995E-4</v>
      </c>
      <c r="B315" s="33">
        <v>0.1032</v>
      </c>
      <c r="C315" s="45">
        <v>133</v>
      </c>
      <c r="D315" s="46">
        <v>15</v>
      </c>
      <c r="E315" s="46">
        <v>23.568934200000001</v>
      </c>
      <c r="F315" s="46">
        <v>39.123235639999997</v>
      </c>
      <c r="G315" s="22">
        <f>F315-E315</f>
        <v>15.554301439999996</v>
      </c>
      <c r="H315" s="33"/>
      <c r="I315" s="33"/>
      <c r="J315" s="113">
        <v>5.9999999999999995E-4</v>
      </c>
      <c r="K315" s="33">
        <v>0.1028</v>
      </c>
      <c r="L315" s="45">
        <v>133</v>
      </c>
      <c r="M315" s="46">
        <v>15</v>
      </c>
      <c r="N315" s="46">
        <v>24.124962780000001</v>
      </c>
      <c r="O315" s="46">
        <v>35.614131280000002</v>
      </c>
      <c r="P315" s="22">
        <f>O315-N315</f>
        <v>11.489168500000002</v>
      </c>
      <c r="Q315" s="33"/>
      <c r="R315" s="33"/>
      <c r="S315" s="113">
        <v>5.9999999999999995E-4</v>
      </c>
      <c r="T315" s="33">
        <v>6.4000000000000003E-3</v>
      </c>
      <c r="U315" s="45">
        <v>133</v>
      </c>
      <c r="V315" s="46">
        <v>15</v>
      </c>
      <c r="W315" s="46">
        <v>23.567809230000002</v>
      </c>
      <c r="X315" s="46">
        <v>40.186590340000002</v>
      </c>
      <c r="Y315" s="22">
        <f>X315-W315</f>
        <v>16.61878111</v>
      </c>
      <c r="Z315" s="33"/>
      <c r="AA315" s="33"/>
      <c r="AB315" s="113">
        <v>5.9999999999999995E-4</v>
      </c>
      <c r="AC315" s="33">
        <v>4.3E-3</v>
      </c>
      <c r="AD315" s="45">
        <v>133</v>
      </c>
      <c r="AE315" s="46">
        <v>15</v>
      </c>
      <c r="AF315" s="46">
        <v>24.44105369</v>
      </c>
      <c r="AG315" s="46">
        <v>40.776902929999999</v>
      </c>
      <c r="AH315" s="22">
        <f>AG315-AF315</f>
        <v>16.335849239999998</v>
      </c>
      <c r="AI315" s="33"/>
      <c r="AJ315" s="33"/>
    </row>
    <row r="316" spans="1:36" s="113" customFormat="1">
      <c r="A316" s="113">
        <v>5.9999999999999995E-4</v>
      </c>
      <c r="B316" s="33">
        <v>0.1022</v>
      </c>
      <c r="C316" s="43">
        <v>133</v>
      </c>
      <c r="D316" s="44">
        <v>15</v>
      </c>
      <c r="E316" s="24">
        <v>23.568980450000002</v>
      </c>
      <c r="F316" s="24">
        <v>37.890677830000001</v>
      </c>
      <c r="G316" s="25">
        <f>F316-E316</f>
        <v>14.32169738</v>
      </c>
      <c r="H316" s="33"/>
      <c r="I316" s="33"/>
      <c r="J316" s="113">
        <v>5.9999999999999995E-4</v>
      </c>
      <c r="K316" s="33">
        <v>0.1036</v>
      </c>
      <c r="L316" s="43">
        <v>133</v>
      </c>
      <c r="M316" s="44">
        <v>15</v>
      </c>
      <c r="N316" s="24">
        <v>24.234658929999998</v>
      </c>
      <c r="O316" s="24">
        <v>35.345123940000001</v>
      </c>
      <c r="P316" s="25">
        <f>O316-N316</f>
        <v>11.110465010000002</v>
      </c>
      <c r="Q316" s="33"/>
      <c r="R316" s="33"/>
      <c r="S316" s="113">
        <v>5.9999999999999995E-4</v>
      </c>
      <c r="T316" s="33">
        <v>4.4999999999999997E-3</v>
      </c>
      <c r="U316" s="43">
        <v>133</v>
      </c>
      <c r="V316" s="44">
        <v>15</v>
      </c>
      <c r="W316" s="24">
        <v>23.54327765</v>
      </c>
      <c r="X316" s="24">
        <v>41.113458919999999</v>
      </c>
      <c r="Y316" s="25">
        <f>X316-W316</f>
        <v>17.570181269999999</v>
      </c>
      <c r="Z316" s="33"/>
      <c r="AA316" s="33"/>
      <c r="AB316" s="113">
        <v>5.9999999999999995E-4</v>
      </c>
      <c r="AC316" s="33">
        <v>5.4000000000000003E-3</v>
      </c>
      <c r="AD316" s="43">
        <v>133</v>
      </c>
      <c r="AE316" s="44">
        <v>15</v>
      </c>
      <c r="AF316" s="24">
        <v>24.442357860000001</v>
      </c>
      <c r="AG316" s="24">
        <v>42.457893239999997</v>
      </c>
      <c r="AH316" s="25">
        <f>AG316-AF316</f>
        <v>18.015535379999996</v>
      </c>
      <c r="AI316" s="33"/>
      <c r="AJ316" s="33"/>
    </row>
    <row r="317" spans="1:36" s="113" customFormat="1">
      <c r="C317" s="46"/>
      <c r="D317" s="46"/>
      <c r="E317" s="21"/>
      <c r="F317" s="21"/>
      <c r="G317" s="21"/>
      <c r="L317" s="46"/>
      <c r="M317" s="46"/>
      <c r="N317" s="21"/>
      <c r="O317" s="21"/>
      <c r="P317" s="21"/>
      <c r="U317" s="46"/>
      <c r="V317" s="46"/>
      <c r="W317" s="21"/>
      <c r="X317" s="21"/>
      <c r="Y317" s="21"/>
      <c r="AD317" s="46"/>
      <c r="AE317" s="46"/>
      <c r="AF317" s="21"/>
      <c r="AG317" s="21"/>
      <c r="AH317" s="21"/>
    </row>
    <row r="318" spans="1:36" s="113" customFormat="1">
      <c r="A318" s="52" t="s">
        <v>482</v>
      </c>
      <c r="B318" s="33"/>
      <c r="C318" s="33"/>
      <c r="D318" s="33"/>
      <c r="E318" s="33"/>
      <c r="F318" s="33"/>
      <c r="G318" s="33"/>
      <c r="H318" s="33"/>
      <c r="I318" s="33"/>
      <c r="J318" s="52" t="s">
        <v>484</v>
      </c>
      <c r="K318" s="33"/>
      <c r="L318" s="33"/>
      <c r="M318" s="33"/>
      <c r="N318" s="33"/>
      <c r="O318" s="33"/>
      <c r="P318" s="33"/>
      <c r="Q318" s="33"/>
      <c r="R318" s="33"/>
      <c r="S318" s="52" t="s">
        <v>482</v>
      </c>
      <c r="T318" s="33"/>
      <c r="U318" s="33"/>
      <c r="V318" s="33"/>
      <c r="W318" s="33"/>
      <c r="X318" s="33"/>
      <c r="Y318" s="33"/>
      <c r="Z318" s="33"/>
      <c r="AA318" s="33"/>
      <c r="AB318" s="52" t="s">
        <v>484</v>
      </c>
      <c r="AC318" s="33"/>
      <c r="AD318" s="33"/>
      <c r="AE318" s="33"/>
      <c r="AF318" s="33"/>
      <c r="AG318" s="33"/>
      <c r="AH318" s="33"/>
      <c r="AI318" s="33"/>
      <c r="AJ318" s="33"/>
    </row>
    <row r="319" spans="1:36" s="113" customFormat="1">
      <c r="A319" s="113" t="s">
        <v>424</v>
      </c>
      <c r="B319" s="113" t="s">
        <v>141</v>
      </c>
      <c r="C319" s="37" t="s">
        <v>6</v>
      </c>
      <c r="D319" s="38" t="s">
        <v>7</v>
      </c>
      <c r="E319" s="156" t="s">
        <v>555</v>
      </c>
      <c r="F319" s="94" t="s">
        <v>556</v>
      </c>
      <c r="G319" s="167" t="s">
        <v>557</v>
      </c>
      <c r="H319" s="33" t="s">
        <v>8</v>
      </c>
      <c r="I319" s="33" t="s">
        <v>11</v>
      </c>
      <c r="J319" s="113" t="s">
        <v>424</v>
      </c>
      <c r="K319" s="113" t="s">
        <v>141</v>
      </c>
      <c r="L319" s="37" t="s">
        <v>6</v>
      </c>
      <c r="M319" s="38" t="s">
        <v>7</v>
      </c>
      <c r="N319" s="156" t="s">
        <v>555</v>
      </c>
      <c r="O319" s="94" t="s">
        <v>556</v>
      </c>
      <c r="P319" s="167" t="s">
        <v>557</v>
      </c>
      <c r="Q319" s="33" t="s">
        <v>8</v>
      </c>
      <c r="R319" s="33" t="s">
        <v>11</v>
      </c>
      <c r="S319" s="113" t="s">
        <v>424</v>
      </c>
      <c r="T319" s="113" t="s">
        <v>141</v>
      </c>
      <c r="U319" s="37" t="s">
        <v>6</v>
      </c>
      <c r="V319" s="38" t="s">
        <v>7</v>
      </c>
      <c r="W319" s="156" t="s">
        <v>555</v>
      </c>
      <c r="X319" s="94" t="s">
        <v>556</v>
      </c>
      <c r="Y319" s="167" t="s">
        <v>557</v>
      </c>
      <c r="Z319" s="33" t="s">
        <v>8</v>
      </c>
      <c r="AA319" s="33" t="s">
        <v>11</v>
      </c>
      <c r="AB319" s="113" t="s">
        <v>424</v>
      </c>
      <c r="AC319" s="113" t="s">
        <v>141</v>
      </c>
      <c r="AD319" s="37" t="s">
        <v>6</v>
      </c>
      <c r="AE319" s="38" t="s">
        <v>7</v>
      </c>
      <c r="AF319" s="156" t="s">
        <v>555</v>
      </c>
      <c r="AG319" s="94" t="s">
        <v>556</v>
      </c>
      <c r="AH319" s="167" t="s">
        <v>557</v>
      </c>
      <c r="AI319" s="33" t="s">
        <v>8</v>
      </c>
      <c r="AJ319" s="33" t="s">
        <v>11</v>
      </c>
    </row>
    <row r="320" spans="1:36" s="113" customFormat="1">
      <c r="A320" s="113">
        <v>5.9999999999999995E-4</v>
      </c>
      <c r="B320" s="33">
        <v>9.8699999999999996E-2</v>
      </c>
      <c r="C320" s="41">
        <v>133</v>
      </c>
      <c r="D320" s="42">
        <v>15</v>
      </c>
      <c r="E320" s="18">
        <v>23.602490790000001</v>
      </c>
      <c r="F320" s="18">
        <v>40.000660869999997</v>
      </c>
      <c r="G320" s="19">
        <f>F320-E320</f>
        <v>16.398170079999996</v>
      </c>
      <c r="H320" s="33">
        <f>AVERAGE(G320:G322)</f>
        <v>16.475042956666663</v>
      </c>
      <c r="I320" s="33">
        <f>_xlfn.STDEV.P(G320:G322)</f>
        <v>1.0253114809447335</v>
      </c>
      <c r="J320" s="113">
        <v>5.9999999999999995E-4</v>
      </c>
      <c r="K320" s="33">
        <v>9.64E-2</v>
      </c>
      <c r="L320" s="41">
        <v>133</v>
      </c>
      <c r="M320" s="42">
        <v>15</v>
      </c>
      <c r="N320" s="18">
        <v>24.426711319999999</v>
      </c>
      <c r="O320" s="18">
        <v>39.13396487</v>
      </c>
      <c r="P320" s="19">
        <f>O320-N320</f>
        <v>14.707253550000001</v>
      </c>
      <c r="Q320" s="33">
        <f>AVERAGE(P320:P322)</f>
        <v>13.907457916666667</v>
      </c>
      <c r="R320" s="33">
        <f>_xlfn.STDEV.P(P320:P322)</f>
        <v>0.87802229207704141</v>
      </c>
      <c r="S320" s="113">
        <v>5.9999999999999995E-4</v>
      </c>
      <c r="T320" s="33">
        <v>5.4000000000000003E-3</v>
      </c>
      <c r="U320" s="41">
        <v>133</v>
      </c>
      <c r="V320" s="42">
        <v>15</v>
      </c>
      <c r="W320" s="18">
        <v>23.251009629999999</v>
      </c>
      <c r="X320" s="18">
        <v>40.469395550000002</v>
      </c>
      <c r="Y320" s="19">
        <f>X320-W320</f>
        <v>17.218385920000003</v>
      </c>
      <c r="Z320" s="33">
        <f>AVERAGE(Y320:Y322)</f>
        <v>17.033546048333335</v>
      </c>
      <c r="AA320" s="33">
        <f>_xlfn.STDEV.P(Y320:Y322)</f>
        <v>1.0263334287143433</v>
      </c>
      <c r="AB320" s="113">
        <v>5.9999999999999995E-4</v>
      </c>
      <c r="AC320" s="33">
        <v>5.7000000000000002E-3</v>
      </c>
      <c r="AD320" s="41">
        <v>133</v>
      </c>
      <c r="AE320" s="42">
        <v>15</v>
      </c>
      <c r="AF320" s="18">
        <v>24.107733320000001</v>
      </c>
      <c r="AG320" s="18">
        <v>39.207678540000003</v>
      </c>
      <c r="AH320" s="19">
        <f>AG320-AF320</f>
        <v>15.099945220000002</v>
      </c>
      <c r="AI320" s="33">
        <f>AVERAGE(AH320:AH322)</f>
        <v>16.920655163333333</v>
      </c>
      <c r="AJ320" s="33">
        <f>_xlfn.STDEV.P(AH320:AH322)</f>
        <v>1.3238461653408984</v>
      </c>
    </row>
    <row r="321" spans="1:37" s="113" customFormat="1">
      <c r="A321" s="113">
        <v>5.9999999999999995E-4</v>
      </c>
      <c r="B321" s="33">
        <v>0.1028</v>
      </c>
      <c r="C321" s="45">
        <v>133</v>
      </c>
      <c r="D321" s="46">
        <v>15</v>
      </c>
      <c r="E321" s="46">
        <v>23.56489054</v>
      </c>
      <c r="F321" s="46">
        <v>41.332348949999997</v>
      </c>
      <c r="G321" s="22">
        <f>F321-E321</f>
        <v>17.767458409999996</v>
      </c>
      <c r="H321" s="33"/>
      <c r="I321" s="33"/>
      <c r="J321" s="113">
        <v>5.9999999999999995E-4</v>
      </c>
      <c r="K321" s="33">
        <v>0.1042</v>
      </c>
      <c r="L321" s="45">
        <v>133</v>
      </c>
      <c r="M321" s="46">
        <v>15</v>
      </c>
      <c r="N321" s="46">
        <v>24.453267029999999</v>
      </c>
      <c r="O321" s="46">
        <v>38.78340231</v>
      </c>
      <c r="P321" s="22">
        <f>O321-N321</f>
        <v>14.33013528</v>
      </c>
      <c r="Q321" s="33"/>
      <c r="R321" s="33"/>
      <c r="S321" s="113">
        <v>5.9999999999999995E-4</v>
      </c>
      <c r="T321" s="33">
        <v>5.1999999999999998E-3</v>
      </c>
      <c r="U321" s="45">
        <v>133</v>
      </c>
      <c r="V321" s="46">
        <v>15</v>
      </c>
      <c r="W321" s="46">
        <v>23.234590865000001</v>
      </c>
      <c r="X321" s="46">
        <v>38.92895472</v>
      </c>
      <c r="Y321" s="22">
        <f>X321-W321</f>
        <v>15.694363854999999</v>
      </c>
      <c r="Z321" s="33"/>
      <c r="AA321" s="33"/>
      <c r="AB321" s="113">
        <v>5.9999999999999995E-4</v>
      </c>
      <c r="AC321" s="33">
        <v>5.5999999999999999E-3</v>
      </c>
      <c r="AD321" s="45">
        <v>133</v>
      </c>
      <c r="AE321" s="46">
        <v>15</v>
      </c>
      <c r="AF321" s="46">
        <v>24.420192060000002</v>
      </c>
      <c r="AG321" s="46">
        <v>41.873558869999997</v>
      </c>
      <c r="AH321" s="22">
        <f>AG321-AF321</f>
        <v>17.453366809999995</v>
      </c>
      <c r="AI321" s="33"/>
      <c r="AJ321" s="33"/>
    </row>
    <row r="322" spans="1:37" s="113" customFormat="1">
      <c r="A322" s="113">
        <v>5.9999999999999995E-4</v>
      </c>
      <c r="B322" s="33">
        <v>0.1038</v>
      </c>
      <c r="C322" s="43">
        <v>133</v>
      </c>
      <c r="D322" s="44">
        <v>15</v>
      </c>
      <c r="E322" s="24">
        <v>23.521346340000001</v>
      </c>
      <c r="F322" s="24">
        <v>38.78084672</v>
      </c>
      <c r="G322" s="25">
        <f>F322-E322</f>
        <v>15.259500379999999</v>
      </c>
      <c r="H322" s="33"/>
      <c r="I322" s="33"/>
      <c r="J322" s="113">
        <v>5.9999999999999995E-4</v>
      </c>
      <c r="K322" s="33">
        <v>0.1028</v>
      </c>
      <c r="L322" s="43">
        <v>133</v>
      </c>
      <c r="M322" s="44">
        <v>15</v>
      </c>
      <c r="N322" s="24">
        <v>24.432908319999999</v>
      </c>
      <c r="O322" s="24">
        <v>37.117893240000001</v>
      </c>
      <c r="P322" s="25">
        <f>O322-N322</f>
        <v>12.684984920000002</v>
      </c>
      <c r="Q322" s="33"/>
      <c r="R322" s="33"/>
      <c r="S322" s="113">
        <v>5.9999999999999995E-4</v>
      </c>
      <c r="T322" s="33">
        <v>6.3E-3</v>
      </c>
      <c r="U322" s="43">
        <v>133</v>
      </c>
      <c r="V322" s="44">
        <v>15</v>
      </c>
      <c r="W322" s="24">
        <v>23.24870065</v>
      </c>
      <c r="X322" s="24">
        <v>41.43658902</v>
      </c>
      <c r="Y322" s="25">
        <f>X322-W322</f>
        <v>18.18788837</v>
      </c>
      <c r="Z322" s="33"/>
      <c r="AA322" s="33"/>
      <c r="AB322" s="113">
        <v>5.9999999999999995E-4</v>
      </c>
      <c r="AC322" s="33">
        <v>4.7999999999999996E-3</v>
      </c>
      <c r="AD322" s="43">
        <v>133</v>
      </c>
      <c r="AE322" s="44">
        <v>15</v>
      </c>
      <c r="AF322" s="24">
        <v>24.234908539999999</v>
      </c>
      <c r="AG322" s="24">
        <v>42.443562</v>
      </c>
      <c r="AH322" s="25">
        <f>AG322-AF322</f>
        <v>18.208653460000001</v>
      </c>
      <c r="AI322" s="33"/>
      <c r="AJ322" s="33"/>
    </row>
    <row r="324" spans="1:37">
      <c r="A324" s="49" t="s">
        <v>525</v>
      </c>
      <c r="B324" s="49"/>
      <c r="C324" s="49"/>
      <c r="D324" s="49"/>
      <c r="E324" s="49"/>
      <c r="F324" s="49"/>
      <c r="G324" s="49"/>
      <c r="H324" s="39" t="s">
        <v>316</v>
      </c>
      <c r="M324" s="33"/>
    </row>
    <row r="325" spans="1:37">
      <c r="A325" s="52" t="s">
        <v>518</v>
      </c>
      <c r="B325" s="52"/>
      <c r="C325" s="52"/>
      <c r="D325" s="52"/>
      <c r="E325" s="33"/>
      <c r="F325" s="33"/>
      <c r="G325" s="33"/>
      <c r="H325" s="33"/>
      <c r="I325" s="33"/>
      <c r="J325" s="52" t="s">
        <v>519</v>
      </c>
      <c r="K325" s="52"/>
      <c r="L325" s="52"/>
      <c r="M325" s="52"/>
      <c r="N325" s="33"/>
      <c r="O325" s="33"/>
      <c r="P325" s="33"/>
      <c r="Q325" s="33"/>
      <c r="R325" s="33"/>
      <c r="S325" s="52" t="s">
        <v>521</v>
      </c>
      <c r="T325" s="52"/>
      <c r="U325" s="52"/>
      <c r="V325" s="52"/>
      <c r="W325" s="33"/>
      <c r="X325" s="33"/>
      <c r="Y325" s="33"/>
      <c r="Z325" s="33"/>
      <c r="AA325" s="33"/>
      <c r="AB325" s="33"/>
      <c r="AC325" s="52" t="s">
        <v>523</v>
      </c>
      <c r="AD325" s="52"/>
      <c r="AE325" s="52"/>
      <c r="AF325" s="52"/>
      <c r="AG325" s="33"/>
      <c r="AH325" s="33"/>
      <c r="AI325" s="33"/>
      <c r="AJ325" s="33"/>
      <c r="AK325" s="33"/>
    </row>
    <row r="326" spans="1:37">
      <c r="A326" s="113" t="s">
        <v>424</v>
      </c>
      <c r="B326" s="113" t="s">
        <v>141</v>
      </c>
      <c r="C326" s="37" t="s">
        <v>6</v>
      </c>
      <c r="D326" s="38" t="s">
        <v>7</v>
      </c>
      <c r="E326" s="156" t="s">
        <v>555</v>
      </c>
      <c r="F326" s="94" t="s">
        <v>556</v>
      </c>
      <c r="G326" s="167" t="s">
        <v>557</v>
      </c>
      <c r="H326" s="33" t="s">
        <v>8</v>
      </c>
      <c r="I326" s="33" t="s">
        <v>11</v>
      </c>
      <c r="J326" s="113" t="s">
        <v>424</v>
      </c>
      <c r="K326" s="91" t="s">
        <v>141</v>
      </c>
      <c r="L326" s="37" t="s">
        <v>6</v>
      </c>
      <c r="M326" s="38" t="s">
        <v>7</v>
      </c>
      <c r="N326" s="156" t="s">
        <v>555</v>
      </c>
      <c r="O326" s="94" t="s">
        <v>556</v>
      </c>
      <c r="P326" s="167" t="s">
        <v>557</v>
      </c>
      <c r="Q326" s="33" t="s">
        <v>8</v>
      </c>
      <c r="R326" s="33" t="s">
        <v>11</v>
      </c>
      <c r="S326" s="113" t="s">
        <v>424</v>
      </c>
      <c r="T326" s="113" t="s">
        <v>141</v>
      </c>
      <c r="U326" s="37" t="s">
        <v>6</v>
      </c>
      <c r="V326" s="38" t="s">
        <v>7</v>
      </c>
      <c r="W326" s="156" t="s">
        <v>555</v>
      </c>
      <c r="X326" s="94" t="s">
        <v>556</v>
      </c>
      <c r="Y326" s="167" t="s">
        <v>557</v>
      </c>
      <c r="Z326" s="33" t="s">
        <v>8</v>
      </c>
      <c r="AA326" s="33" t="s">
        <v>11</v>
      </c>
      <c r="AB326" s="114"/>
      <c r="AC326" s="113" t="s">
        <v>424</v>
      </c>
      <c r="AD326" s="113" t="s">
        <v>141</v>
      </c>
      <c r="AE326" s="37" t="s">
        <v>6</v>
      </c>
      <c r="AF326" s="38" t="s">
        <v>7</v>
      </c>
      <c r="AG326" s="156" t="s">
        <v>555</v>
      </c>
      <c r="AH326" s="94" t="s">
        <v>556</v>
      </c>
      <c r="AI326" s="167" t="s">
        <v>557</v>
      </c>
      <c r="AJ326" s="33" t="s">
        <v>8</v>
      </c>
      <c r="AK326" s="33" t="s">
        <v>11</v>
      </c>
    </row>
    <row r="327" spans="1:37">
      <c r="A327" s="113">
        <v>5.9999999999999995E-4</v>
      </c>
      <c r="B327" s="33">
        <v>0.10630000000000001</v>
      </c>
      <c r="C327" s="41">
        <v>133</v>
      </c>
      <c r="D327" s="42">
        <v>15</v>
      </c>
      <c r="E327" s="18">
        <v>23.89231839</v>
      </c>
      <c r="F327" s="18">
        <v>43.686665959999999</v>
      </c>
      <c r="G327" s="19">
        <f>F327-E327</f>
        <v>19.794347569999999</v>
      </c>
      <c r="H327" s="33">
        <f>AVERAGE(G327:G329)</f>
        <v>23.271643850000004</v>
      </c>
      <c r="I327" s="33">
        <f>_xlfn.STDEV.P(G327:G329)</f>
        <v>2.4980600082368576</v>
      </c>
      <c r="J327" s="113">
        <v>5.9999999999999995E-4</v>
      </c>
      <c r="K327" s="33">
        <v>0.1043</v>
      </c>
      <c r="L327" s="41">
        <v>133</v>
      </c>
      <c r="M327" s="42">
        <v>15</v>
      </c>
      <c r="N327" s="18">
        <v>24.424569269999999</v>
      </c>
      <c r="O327" s="18">
        <v>47.740618150000003</v>
      </c>
      <c r="P327" s="19">
        <f>O327-N327</f>
        <v>23.316048880000004</v>
      </c>
      <c r="Q327" s="33">
        <f>AVERAGE(P327:P329)</f>
        <v>25.571525560000001</v>
      </c>
      <c r="R327" s="33">
        <f>_xlfn.STDEV.P(P327:P329)</f>
        <v>1.5991601458331328</v>
      </c>
      <c r="S327" s="113">
        <v>5.9999999999999995E-4</v>
      </c>
      <c r="T327" s="33">
        <v>1.34E-2</v>
      </c>
      <c r="U327" s="41">
        <v>133</v>
      </c>
      <c r="V327" s="42">
        <v>15</v>
      </c>
      <c r="W327" s="18">
        <v>23.768731880000001</v>
      </c>
      <c r="X327" s="18">
        <v>66.819104060000001</v>
      </c>
      <c r="Y327" s="19">
        <f>X327-W327</f>
        <v>43.050372179999997</v>
      </c>
      <c r="Z327" s="33">
        <f>AVERAGE(Y327:Y329)</f>
        <v>39.355951589999997</v>
      </c>
      <c r="AA327" s="33">
        <f>_xlfn.STDEV.P(Y327:Y329)</f>
        <v>2.8882976671437475</v>
      </c>
      <c r="AB327" s="114"/>
      <c r="AC327" s="113">
        <v>5.9999999999999995E-4</v>
      </c>
      <c r="AD327" s="33">
        <v>0.1074</v>
      </c>
      <c r="AE327" s="41">
        <v>133</v>
      </c>
      <c r="AF327" s="42">
        <v>15</v>
      </c>
      <c r="AG327" s="18">
        <v>24.448504270000001</v>
      </c>
      <c r="AH327" s="18">
        <v>53.366570379999999</v>
      </c>
      <c r="AI327" s="19">
        <f>AH327-AG327</f>
        <v>28.918066109999998</v>
      </c>
      <c r="AJ327" s="33">
        <f>AVERAGE(AI327:AI329)</f>
        <v>18.981825203333333</v>
      </c>
      <c r="AK327" s="33">
        <f>_xlfn.STDEV.P(AI327:AI329)</f>
        <v>13.427101532265741</v>
      </c>
    </row>
    <row r="328" spans="1:37">
      <c r="A328" s="113">
        <v>5.9999999999999995E-4</v>
      </c>
      <c r="B328" s="33">
        <v>9.8599999999999993E-2</v>
      </c>
      <c r="C328" s="45">
        <v>133</v>
      </c>
      <c r="D328" s="46">
        <v>15</v>
      </c>
      <c r="E328" s="46">
        <v>23.768904320000001</v>
      </c>
      <c r="F328" s="46">
        <v>48.239044810000003</v>
      </c>
      <c r="G328" s="22">
        <f>F328-E328</f>
        <v>24.470140490000002</v>
      </c>
      <c r="H328" s="33"/>
      <c r="I328" s="33"/>
      <c r="J328" s="113">
        <v>5.9999999999999995E-4</v>
      </c>
      <c r="K328" s="33">
        <v>0.1022</v>
      </c>
      <c r="L328" s="45">
        <v>133</v>
      </c>
      <c r="M328" s="46">
        <v>15</v>
      </c>
      <c r="N328" s="46">
        <v>24.44943559</v>
      </c>
      <c r="O328" s="46">
        <v>51.292186309999998</v>
      </c>
      <c r="P328" s="22">
        <f>O328-N328</f>
        <v>26.842750719999998</v>
      </c>
      <c r="Q328" s="33"/>
      <c r="R328" s="33"/>
      <c r="S328" s="113">
        <v>5.9999999999999995E-4</v>
      </c>
      <c r="T328" s="33">
        <v>9.8599999999999993E-2</v>
      </c>
      <c r="U328" s="45">
        <v>133</v>
      </c>
      <c r="V328" s="46">
        <v>15</v>
      </c>
      <c r="W328" s="46">
        <v>23.784537360000002</v>
      </c>
      <c r="X328" s="46">
        <v>59.784359340000002</v>
      </c>
      <c r="Y328" s="22">
        <f>X328-W328</f>
        <v>35.99982198</v>
      </c>
      <c r="Z328" s="33"/>
      <c r="AA328" s="33"/>
      <c r="AB328" s="114"/>
      <c r="AC328" s="113">
        <v>5.9999999999999995E-4</v>
      </c>
      <c r="AD328" s="33">
        <v>0.1022</v>
      </c>
      <c r="AE328" s="45">
        <v>133</v>
      </c>
      <c r="AF328" s="46">
        <v>15</v>
      </c>
      <c r="AG328" s="46">
        <v>24.462380970000002</v>
      </c>
      <c r="AH328" s="46">
        <v>52.489790470000003</v>
      </c>
      <c r="AI328" s="22">
        <f>AH328-AG328</f>
        <v>28.027409500000001</v>
      </c>
      <c r="AJ328" s="33"/>
      <c r="AK328" s="33"/>
    </row>
    <row r="329" spans="1:37">
      <c r="A329" s="113">
        <v>5.9999999999999995E-4</v>
      </c>
      <c r="B329" s="33">
        <v>0.1045</v>
      </c>
      <c r="C329" s="43">
        <v>133</v>
      </c>
      <c r="D329" s="44">
        <v>15</v>
      </c>
      <c r="E329" s="24">
        <v>23.790455720000001</v>
      </c>
      <c r="F329" s="24">
        <v>49.340899210000003</v>
      </c>
      <c r="G329" s="25">
        <f>F329-E329</f>
        <v>25.550443490000003</v>
      </c>
      <c r="H329" s="33"/>
      <c r="I329" s="33"/>
      <c r="J329" s="113">
        <v>5.9999999999999995E-4</v>
      </c>
      <c r="K329" s="33">
        <v>0.1013</v>
      </c>
      <c r="L329" s="43">
        <v>133</v>
      </c>
      <c r="M329" s="44">
        <v>15</v>
      </c>
      <c r="N329" s="24">
        <v>24.43467824</v>
      </c>
      <c r="O329" s="24">
        <v>50.990455320000002</v>
      </c>
      <c r="P329" s="25">
        <f>O329-N329</f>
        <v>26.555777080000002</v>
      </c>
      <c r="Q329" s="33"/>
      <c r="R329" s="33"/>
      <c r="S329" s="113">
        <v>5.9999999999999995E-4</v>
      </c>
      <c r="T329" s="33">
        <v>0.1045</v>
      </c>
      <c r="U329" s="43">
        <v>133</v>
      </c>
      <c r="V329" s="44">
        <v>15</v>
      </c>
      <c r="W329" s="24">
        <v>23.751289320000001</v>
      </c>
      <c r="X329" s="24">
        <v>62.768949929999998</v>
      </c>
      <c r="Y329" s="25">
        <f>X329-W329</f>
        <v>39.017660609999993</v>
      </c>
      <c r="Z329" s="33"/>
      <c r="AA329" s="33"/>
      <c r="AB329" s="114"/>
      <c r="AC329" s="113">
        <v>5.9999999999999995E-4</v>
      </c>
      <c r="AD329" s="33">
        <v>0.1013</v>
      </c>
      <c r="AE329" s="43">
        <v>133</v>
      </c>
      <c r="AF329" s="44">
        <v>15</v>
      </c>
      <c r="AG329" s="24"/>
      <c r="AH329" s="24"/>
      <c r="AI329" s="25">
        <f>AH329-AG329</f>
        <v>0</v>
      </c>
      <c r="AJ329" s="33"/>
      <c r="AK329" s="33"/>
    </row>
    <row r="330" spans="1:37">
      <c r="A330" s="52" t="s">
        <v>517</v>
      </c>
      <c r="B330" s="52"/>
      <c r="C330" s="52"/>
      <c r="D330" s="52"/>
      <c r="E330" s="33"/>
      <c r="F330" s="33"/>
      <c r="G330" s="33"/>
      <c r="H330" s="33"/>
      <c r="I330" s="33"/>
      <c r="J330" s="52" t="s">
        <v>520</v>
      </c>
      <c r="K330" s="52"/>
      <c r="L330" s="52"/>
      <c r="M330" s="52"/>
      <c r="N330" s="33"/>
      <c r="O330" s="33"/>
      <c r="P330" s="33"/>
      <c r="Q330" s="33"/>
      <c r="R330" s="33"/>
      <c r="S330" s="52" t="s">
        <v>522</v>
      </c>
      <c r="T330" s="52"/>
      <c r="U330" s="52"/>
      <c r="V330" s="52"/>
      <c r="W330" s="33"/>
      <c r="X330" s="33"/>
      <c r="Y330" s="33"/>
      <c r="Z330" s="33"/>
      <c r="AA330" s="33"/>
      <c r="AB330" s="114"/>
      <c r="AC330" s="52" t="s">
        <v>524</v>
      </c>
      <c r="AD330" s="52"/>
      <c r="AE330" s="52"/>
      <c r="AF330" s="52"/>
      <c r="AG330" s="33"/>
      <c r="AH330" s="33"/>
      <c r="AI330" s="33"/>
      <c r="AJ330" s="33"/>
      <c r="AK330" s="33"/>
    </row>
    <row r="331" spans="1:37">
      <c r="A331" s="113" t="s">
        <v>424</v>
      </c>
      <c r="B331" s="91" t="s">
        <v>141</v>
      </c>
      <c r="C331" s="37" t="s">
        <v>6</v>
      </c>
      <c r="D331" s="38" t="s">
        <v>7</v>
      </c>
      <c r="E331" s="156" t="s">
        <v>555</v>
      </c>
      <c r="F331" s="94" t="s">
        <v>556</v>
      </c>
      <c r="G331" s="167" t="s">
        <v>557</v>
      </c>
      <c r="H331" s="33" t="s">
        <v>8</v>
      </c>
      <c r="I331" s="33" t="s">
        <v>11</v>
      </c>
      <c r="J331" s="113" t="s">
        <v>424</v>
      </c>
      <c r="K331" s="91" t="s">
        <v>141</v>
      </c>
      <c r="L331" s="37" t="s">
        <v>6</v>
      </c>
      <c r="M331" s="38" t="s">
        <v>7</v>
      </c>
      <c r="N331" s="156" t="s">
        <v>555</v>
      </c>
      <c r="O331" s="94" t="s">
        <v>556</v>
      </c>
      <c r="P331" s="167" t="s">
        <v>557</v>
      </c>
      <c r="Q331" s="33" t="s">
        <v>8</v>
      </c>
      <c r="R331" s="33" t="s">
        <v>11</v>
      </c>
      <c r="S331" s="113" t="s">
        <v>424</v>
      </c>
      <c r="T331" s="113" t="s">
        <v>141</v>
      </c>
      <c r="U331" s="37" t="s">
        <v>6</v>
      </c>
      <c r="V331" s="38" t="s">
        <v>7</v>
      </c>
      <c r="W331" s="156" t="s">
        <v>555</v>
      </c>
      <c r="X331" s="94" t="s">
        <v>556</v>
      </c>
      <c r="Y331" s="167" t="s">
        <v>557</v>
      </c>
      <c r="Z331" s="33" t="s">
        <v>8</v>
      </c>
      <c r="AA331" s="33" t="s">
        <v>11</v>
      </c>
      <c r="AB331" s="114"/>
      <c r="AC331" s="113" t="s">
        <v>424</v>
      </c>
      <c r="AD331" s="113" t="s">
        <v>141</v>
      </c>
      <c r="AE331" s="37" t="s">
        <v>6</v>
      </c>
      <c r="AF331" s="38" t="s">
        <v>7</v>
      </c>
      <c r="AG331" s="156" t="s">
        <v>555</v>
      </c>
      <c r="AH331" s="94" t="s">
        <v>556</v>
      </c>
      <c r="AI331" s="167" t="s">
        <v>557</v>
      </c>
      <c r="AJ331" s="33" t="s">
        <v>8</v>
      </c>
      <c r="AK331" s="33" t="s">
        <v>11</v>
      </c>
    </row>
    <row r="332" spans="1:37">
      <c r="A332" s="113">
        <v>5.9999999999999995E-4</v>
      </c>
      <c r="B332" s="33">
        <v>0.1045</v>
      </c>
      <c r="C332" s="41">
        <v>133</v>
      </c>
      <c r="D332" s="42">
        <v>15</v>
      </c>
      <c r="E332" s="18">
        <v>23.583119279999998</v>
      </c>
      <c r="F332" s="18">
        <v>50.063026700000002</v>
      </c>
      <c r="G332" s="19">
        <f>F332-E332</f>
        <v>26.479907420000004</v>
      </c>
      <c r="H332" s="33">
        <f>AVERAGE(G332:G334)</f>
        <v>26.762415910000001</v>
      </c>
      <c r="I332" s="33">
        <f>_xlfn.STDEV.P(G332:G334)</f>
        <v>1.8093248039190595</v>
      </c>
      <c r="J332" s="113">
        <v>5.9999999999999995E-4</v>
      </c>
      <c r="K332" s="33">
        <v>0.1003</v>
      </c>
      <c r="L332" s="41">
        <v>133</v>
      </c>
      <c r="M332" s="42">
        <v>15</v>
      </c>
      <c r="N332" s="18">
        <v>24.45073944</v>
      </c>
      <c r="O332" s="18">
        <v>50.576075945858697</v>
      </c>
      <c r="P332" s="19">
        <f>O332-N332</f>
        <v>26.125336505858698</v>
      </c>
      <c r="Q332" s="33">
        <f>AVERAGE(P332:P334)</f>
        <v>27.129127138619566</v>
      </c>
      <c r="R332" s="33">
        <f>_xlfn.STDEV.P(P332:P334)</f>
        <v>1.0566641399427548</v>
      </c>
      <c r="S332" s="113">
        <v>5.9999999999999995E-4</v>
      </c>
      <c r="T332" s="33">
        <v>0.1045</v>
      </c>
      <c r="U332" s="41">
        <v>133</v>
      </c>
      <c r="V332" s="42">
        <v>15</v>
      </c>
      <c r="W332" s="18">
        <v>23.763050809999999</v>
      </c>
      <c r="X332" s="18">
        <v>62.839858249999999</v>
      </c>
      <c r="Y332" s="19">
        <f>X332-W332</f>
        <v>39.076807439999996</v>
      </c>
      <c r="Z332" s="33">
        <f>AVERAGE(Y332:Y334)</f>
        <v>35.770548679999997</v>
      </c>
      <c r="AA332" s="113">
        <f>_xlfn.STDEV.P(Y332:Y334)</f>
        <v>2.4667899104096951</v>
      </c>
      <c r="AB332" s="114"/>
      <c r="AC332" s="113">
        <v>5.9999999999999995E-4</v>
      </c>
      <c r="AD332" s="33">
        <v>0.1003</v>
      </c>
      <c r="AE332" s="41">
        <v>133</v>
      </c>
      <c r="AF332" s="42">
        <v>15</v>
      </c>
      <c r="AG332" s="18">
        <v>24.797191460000001</v>
      </c>
      <c r="AH332" s="18">
        <v>35.109540680000002</v>
      </c>
      <c r="AI332" s="19">
        <f>AH332-AG332</f>
        <v>10.312349220000002</v>
      </c>
      <c r="AJ332" s="33">
        <f>AVERAGE(AI332:AI334)</f>
        <v>8.4044106333333328</v>
      </c>
      <c r="AK332" s="33">
        <f>_xlfn.STDEV.P(AI332:AI334)</f>
        <v>6.2310645638686637</v>
      </c>
    </row>
    <row r="333" spans="1:37">
      <c r="A333" s="113">
        <v>5.9999999999999995E-4</v>
      </c>
      <c r="B333" s="33">
        <v>0.1033</v>
      </c>
      <c r="C333" s="45">
        <v>133</v>
      </c>
      <c r="D333" s="46">
        <v>15</v>
      </c>
      <c r="E333" s="46">
        <v>23.674903279999999</v>
      </c>
      <c r="F333" s="46">
        <v>52.78098713</v>
      </c>
      <c r="G333" s="22">
        <f>F333-E333</f>
        <v>29.106083850000001</v>
      </c>
      <c r="H333" s="33"/>
      <c r="I333" s="33"/>
      <c r="J333" s="113">
        <v>5.9999999999999995E-4</v>
      </c>
      <c r="K333" s="33">
        <v>9.8400000000000001E-2</v>
      </c>
      <c r="L333" s="45">
        <v>133</v>
      </c>
      <c r="M333" s="46">
        <v>15</v>
      </c>
      <c r="N333" s="46">
        <v>24.79728459</v>
      </c>
      <c r="O333" s="46">
        <v>53.3870103</v>
      </c>
      <c r="P333" s="22">
        <f>O333-N333</f>
        <v>28.58972571</v>
      </c>
      <c r="Q333" s="33"/>
      <c r="R333" s="33"/>
      <c r="S333" s="113">
        <v>5.9999999999999995E-4</v>
      </c>
      <c r="T333" s="33">
        <v>0.1033</v>
      </c>
      <c r="U333" s="45">
        <v>133</v>
      </c>
      <c r="V333" s="46">
        <v>15</v>
      </c>
      <c r="W333" s="46">
        <v>23.738900210000001</v>
      </c>
      <c r="X333" s="46">
        <v>56.892437540000003</v>
      </c>
      <c r="Y333" s="22">
        <f>X333-W333</f>
        <v>33.153537330000006</v>
      </c>
      <c r="Z333" s="33"/>
      <c r="AA333" s="33"/>
      <c r="AB333" s="33"/>
      <c r="AC333" s="113">
        <v>5.9999999999999995E-4</v>
      </c>
      <c r="AD333" s="33">
        <v>9.8400000000000001E-2</v>
      </c>
      <c r="AE333" s="45">
        <v>133</v>
      </c>
      <c r="AF333" s="46">
        <v>15</v>
      </c>
      <c r="AG333" s="46">
        <v>25.148579489999999</v>
      </c>
      <c r="AH333" s="46">
        <v>40.049462169999998</v>
      </c>
      <c r="AI333" s="22">
        <f>AH333-AG333</f>
        <v>14.900882679999999</v>
      </c>
      <c r="AJ333" s="33"/>
      <c r="AK333" s="33"/>
    </row>
    <row r="334" spans="1:37">
      <c r="A334" s="113">
        <v>5.9999999999999995E-4</v>
      </c>
      <c r="B334" s="33">
        <v>0.1032</v>
      </c>
      <c r="C334" s="43">
        <v>133</v>
      </c>
      <c r="D334" s="44">
        <v>15</v>
      </c>
      <c r="E334" s="24">
        <v>23.68776592</v>
      </c>
      <c r="F334" s="24">
        <v>48.38902238</v>
      </c>
      <c r="G334" s="25">
        <f>F334-E334</f>
        <v>24.70125646</v>
      </c>
      <c r="H334" s="33"/>
      <c r="I334" s="33"/>
      <c r="J334" s="113">
        <v>5.9999999999999995E-4</v>
      </c>
      <c r="K334" s="33">
        <v>0.10589999999999999</v>
      </c>
      <c r="L334" s="43">
        <v>133</v>
      </c>
      <c r="M334" s="44">
        <v>15</v>
      </c>
      <c r="N334" s="24">
        <v>24.78446765</v>
      </c>
      <c r="O334" s="24">
        <v>51.45678685</v>
      </c>
      <c r="P334" s="25">
        <f>O334-N334</f>
        <v>26.6723192</v>
      </c>
      <c r="Q334" s="33"/>
      <c r="R334" s="33"/>
      <c r="S334" s="113">
        <v>5.9999999999999995E-4</v>
      </c>
      <c r="T334" s="33">
        <v>0.1032</v>
      </c>
      <c r="U334" s="43">
        <v>133</v>
      </c>
      <c r="V334" s="44">
        <v>15</v>
      </c>
      <c r="W334" s="24">
        <v>23.254356730000001</v>
      </c>
      <c r="X334" s="24">
        <v>58.335658000000002</v>
      </c>
      <c r="Y334" s="25">
        <f>X334-W334</f>
        <v>35.081301269999997</v>
      </c>
      <c r="Z334" s="33"/>
      <c r="AA334" s="33"/>
      <c r="AB334" s="33"/>
      <c r="AC334" s="113">
        <v>5.9999999999999995E-4</v>
      </c>
      <c r="AD334" s="33">
        <v>0.10589999999999999</v>
      </c>
      <c r="AE334" s="43">
        <v>133</v>
      </c>
      <c r="AF334" s="44">
        <v>15</v>
      </c>
      <c r="AG334" s="24"/>
      <c r="AH334" s="24"/>
      <c r="AI334" s="25">
        <f>AH334-AG334</f>
        <v>0</v>
      </c>
      <c r="AJ334" s="33"/>
      <c r="AK334" s="33"/>
    </row>
    <row r="335" spans="1:37">
      <c r="A335" s="52"/>
      <c r="B335" s="52"/>
      <c r="C335" s="52"/>
      <c r="D335" s="52"/>
      <c r="E335" s="33"/>
      <c r="F335" s="33"/>
      <c r="G335" s="33"/>
      <c r="H335" s="33"/>
      <c r="I335" s="33"/>
      <c r="J335" s="52"/>
      <c r="K335" s="52"/>
      <c r="L335" s="52"/>
      <c r="M335" s="52"/>
      <c r="N335" s="33"/>
      <c r="O335" s="33"/>
      <c r="P335" s="33"/>
      <c r="Q335" s="33"/>
      <c r="R335" s="33"/>
      <c r="S335" s="33"/>
    </row>
    <row r="336" spans="1:37">
      <c r="A336" s="49" t="s">
        <v>536</v>
      </c>
      <c r="B336" s="49"/>
      <c r="C336" s="49"/>
      <c r="D336" s="49"/>
      <c r="E336" s="49"/>
      <c r="F336" s="49"/>
      <c r="G336" s="39" t="s">
        <v>316</v>
      </c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</row>
    <row r="337" spans="1:37">
      <c r="A337" s="52" t="s">
        <v>537</v>
      </c>
      <c r="B337" s="52"/>
      <c r="C337" s="52"/>
      <c r="D337" s="52"/>
      <c r="E337" s="33"/>
      <c r="F337" s="33"/>
      <c r="G337" s="33"/>
      <c r="H337" s="33"/>
      <c r="I337" s="33"/>
      <c r="J337" s="52" t="s">
        <v>541</v>
      </c>
      <c r="K337" s="52"/>
      <c r="L337" s="52"/>
      <c r="M337" s="52"/>
      <c r="N337" s="33"/>
      <c r="O337" s="33"/>
      <c r="P337" s="33"/>
      <c r="Q337" s="33"/>
      <c r="R337" s="33"/>
      <c r="S337" s="33"/>
    </row>
    <row r="338" spans="1:37">
      <c r="A338" s="113" t="s">
        <v>424</v>
      </c>
      <c r="B338" s="113" t="s">
        <v>141</v>
      </c>
      <c r="C338" s="37" t="s">
        <v>6</v>
      </c>
      <c r="D338" s="38" t="s">
        <v>7</v>
      </c>
      <c r="E338" s="156" t="s">
        <v>555</v>
      </c>
      <c r="F338" s="94" t="s">
        <v>556</v>
      </c>
      <c r="G338" s="167" t="s">
        <v>557</v>
      </c>
      <c r="H338" s="33" t="s">
        <v>8</v>
      </c>
      <c r="I338" s="33" t="s">
        <v>11</v>
      </c>
      <c r="J338" s="113" t="s">
        <v>424</v>
      </c>
      <c r="K338" s="91" t="s">
        <v>141</v>
      </c>
      <c r="L338" s="37" t="s">
        <v>6</v>
      </c>
      <c r="M338" s="38" t="s">
        <v>7</v>
      </c>
      <c r="N338" s="156" t="s">
        <v>555</v>
      </c>
      <c r="O338" s="94" t="s">
        <v>556</v>
      </c>
      <c r="P338" s="167" t="s">
        <v>557</v>
      </c>
      <c r="Q338" s="33" t="s">
        <v>8</v>
      </c>
      <c r="R338" s="33" t="s">
        <v>11</v>
      </c>
      <c r="S338" s="33"/>
    </row>
    <row r="339" spans="1:37">
      <c r="A339" s="113">
        <v>5.9999999999999995E-4</v>
      </c>
      <c r="B339" s="33">
        <v>1.5599999999999999E-2</v>
      </c>
      <c r="C339" s="41">
        <v>133</v>
      </c>
      <c r="D339" s="42">
        <v>15</v>
      </c>
      <c r="E339" s="18">
        <v>23.589300430000002</v>
      </c>
      <c r="F339" s="18">
        <v>38.448934520000002</v>
      </c>
      <c r="G339" s="19">
        <f>F339-E339</f>
        <v>14.85963409</v>
      </c>
      <c r="H339" s="33">
        <f>AVERAGE(G339:G341)</f>
        <v>14.635620813333333</v>
      </c>
      <c r="I339" s="33">
        <f>_xlfn.STDEV.P(G339:G341)</f>
        <v>0.83152312103850146</v>
      </c>
      <c r="J339" s="113">
        <v>5.9999999999999995E-4</v>
      </c>
      <c r="K339" s="33">
        <v>1.4500000000000001E-2</v>
      </c>
      <c r="L339" s="41">
        <v>133</v>
      </c>
      <c r="M339" s="42">
        <v>15</v>
      </c>
      <c r="N339" s="18">
        <v>25.474914940000001</v>
      </c>
      <c r="O339" s="18">
        <v>29.829539050000001</v>
      </c>
      <c r="P339" s="19">
        <f>O339-N339</f>
        <v>4.3546241099999996</v>
      </c>
      <c r="Q339" s="33">
        <f>AVERAGE(P339:P341)</f>
        <v>4.3580923166666663</v>
      </c>
      <c r="R339" s="33">
        <f>_xlfn.STDEV.P(P339:P341)</f>
        <v>0.43592092622581147</v>
      </c>
      <c r="S339" s="33"/>
    </row>
    <row r="340" spans="1:37">
      <c r="A340" s="113">
        <v>5.9999999999999995E-4</v>
      </c>
      <c r="B340" s="33">
        <v>1.46E-2</v>
      </c>
      <c r="C340" s="45">
        <v>133</v>
      </c>
      <c r="D340" s="46">
        <v>15</v>
      </c>
      <c r="E340" s="46">
        <v>23.456708930000001</v>
      </c>
      <c r="F340" s="46">
        <v>36.980568339999998</v>
      </c>
      <c r="G340" s="22">
        <f>F340-E340</f>
        <v>13.523859409999996</v>
      </c>
      <c r="H340" s="33"/>
      <c r="I340" s="33"/>
      <c r="J340" s="113">
        <v>5.9999999999999995E-4</v>
      </c>
      <c r="K340" s="33">
        <v>1.72E-2</v>
      </c>
      <c r="L340" s="45">
        <v>133</v>
      </c>
      <c r="M340" s="46">
        <v>15</v>
      </c>
      <c r="N340" s="46">
        <v>24.787319440000001</v>
      </c>
      <c r="O340" s="46">
        <v>28.613262389999999</v>
      </c>
      <c r="P340" s="22">
        <f>O340-N340</f>
        <v>3.8259429499999982</v>
      </c>
      <c r="Q340" s="33"/>
      <c r="R340" s="33"/>
      <c r="S340" s="33"/>
    </row>
    <row r="341" spans="1:37">
      <c r="A341" s="113">
        <v>5.9999999999999995E-4</v>
      </c>
      <c r="B341" s="33">
        <v>1.3899999999999999E-2</v>
      </c>
      <c r="C341" s="43">
        <v>133</v>
      </c>
      <c r="D341" s="44">
        <v>15</v>
      </c>
      <c r="E341" s="24">
        <v>23.589039419999999</v>
      </c>
      <c r="F341" s="24">
        <v>39.112408360000003</v>
      </c>
      <c r="G341" s="25">
        <f>F341-E341</f>
        <v>15.523368940000005</v>
      </c>
      <c r="H341" s="33"/>
      <c r="I341" s="33"/>
      <c r="J341" s="113">
        <v>5.9999999999999995E-4</v>
      </c>
      <c r="K341" s="33">
        <v>1.6199999999999999E-2</v>
      </c>
      <c r="L341" s="43">
        <v>133</v>
      </c>
      <c r="M341" s="44">
        <v>15</v>
      </c>
      <c r="N341" s="24">
        <v>24.456124320000001</v>
      </c>
      <c r="O341" s="24">
        <v>29.349834210000001</v>
      </c>
      <c r="P341" s="25">
        <f>O341-N341</f>
        <v>4.8937098900000002</v>
      </c>
      <c r="Q341" s="33"/>
      <c r="R341" s="33"/>
      <c r="S341" s="33"/>
    </row>
    <row r="342" spans="1:37">
      <c r="A342" s="52" t="s">
        <v>538</v>
      </c>
      <c r="B342" s="52"/>
      <c r="C342" s="52"/>
      <c r="D342" s="52"/>
      <c r="E342" s="33"/>
      <c r="F342" s="33"/>
      <c r="G342" s="33"/>
      <c r="H342" s="33"/>
      <c r="I342" s="33"/>
      <c r="J342" s="52" t="s">
        <v>542</v>
      </c>
      <c r="K342" s="52"/>
      <c r="L342" s="52"/>
      <c r="M342" s="52"/>
      <c r="N342" s="33"/>
      <c r="O342" s="33"/>
      <c r="P342" s="33"/>
      <c r="Q342" s="33"/>
      <c r="R342" s="33"/>
      <c r="S342" s="33"/>
    </row>
    <row r="343" spans="1:37">
      <c r="A343" s="113" t="s">
        <v>424</v>
      </c>
      <c r="B343" s="91" t="s">
        <v>141</v>
      </c>
      <c r="C343" s="37" t="s">
        <v>6</v>
      </c>
      <c r="D343" s="38" t="s">
        <v>7</v>
      </c>
      <c r="E343" s="156" t="s">
        <v>555</v>
      </c>
      <c r="F343" s="94" t="s">
        <v>556</v>
      </c>
      <c r="G343" s="167" t="s">
        <v>557</v>
      </c>
      <c r="H343" s="33" t="s">
        <v>8</v>
      </c>
      <c r="I343" s="33" t="s">
        <v>11</v>
      </c>
      <c r="J343" s="113" t="s">
        <v>424</v>
      </c>
      <c r="K343" s="91" t="s">
        <v>141</v>
      </c>
      <c r="L343" s="37" t="s">
        <v>6</v>
      </c>
      <c r="M343" s="38" t="s">
        <v>7</v>
      </c>
      <c r="N343" s="156" t="s">
        <v>555</v>
      </c>
      <c r="O343" s="94" t="s">
        <v>556</v>
      </c>
      <c r="P343" s="167" t="s">
        <v>557</v>
      </c>
      <c r="Q343" s="33" t="s">
        <v>8</v>
      </c>
      <c r="R343" s="33" t="s">
        <v>11</v>
      </c>
      <c r="S343" s="33"/>
    </row>
    <row r="344" spans="1:37">
      <c r="A344" s="113">
        <v>5.9999999999999995E-4</v>
      </c>
      <c r="B344" s="33">
        <v>1.5599999999999999E-2</v>
      </c>
      <c r="C344" s="41">
        <v>133</v>
      </c>
      <c r="D344" s="42">
        <v>15</v>
      </c>
      <c r="E344" s="18">
        <v>25.142898420000002</v>
      </c>
      <c r="F344" s="18">
        <v>36.74686621</v>
      </c>
      <c r="G344" s="19">
        <f>F344-E344</f>
        <v>11.603967789999999</v>
      </c>
      <c r="H344" s="33">
        <f>AVERAGE(G344:G346)</f>
        <v>11.823323073333334</v>
      </c>
      <c r="I344" s="33">
        <f>_xlfn.STDEV.P(G344:G346)</f>
        <v>0.17310678297271276</v>
      </c>
      <c r="J344" s="113">
        <v>5.9999999999999995E-4</v>
      </c>
      <c r="K344" s="33">
        <v>1.34E-2</v>
      </c>
      <c r="L344" s="41">
        <v>133</v>
      </c>
      <c r="M344" s="42">
        <v>15</v>
      </c>
      <c r="N344" s="18">
        <v>28.546510099999999</v>
      </c>
      <c r="O344" s="18">
        <v>32.594711160000003</v>
      </c>
      <c r="P344" s="19">
        <f>O344-N344</f>
        <v>4.0482010600000038</v>
      </c>
      <c r="Q344" s="33">
        <f>AVERAGE(P344:P346)</f>
        <v>4.6138253466666681</v>
      </c>
      <c r="R344" s="33">
        <f>_xlfn.STDEV.P(P344:P346)</f>
        <v>0.40025525829075781</v>
      </c>
      <c r="S344" s="33"/>
      <c r="T344" s="52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</row>
    <row r="345" spans="1:37">
      <c r="A345" s="113">
        <v>5.9999999999999995E-4</v>
      </c>
      <c r="B345" s="33">
        <v>1.6799999999999999E-2</v>
      </c>
      <c r="C345" s="45">
        <v>133</v>
      </c>
      <c r="D345" s="46">
        <v>15</v>
      </c>
      <c r="E345" s="46">
        <v>25.287568019999998</v>
      </c>
      <c r="F345" s="46">
        <v>37.126433820000003</v>
      </c>
      <c r="G345" s="22">
        <f>F345-E345</f>
        <v>11.838865800000004</v>
      </c>
      <c r="H345" s="33"/>
      <c r="I345" s="33"/>
      <c r="J345" s="113">
        <v>5.9999999999999995E-4</v>
      </c>
      <c r="K345" s="33">
        <v>1.54E-2</v>
      </c>
      <c r="L345" s="45">
        <v>133</v>
      </c>
      <c r="M345" s="46">
        <v>15</v>
      </c>
      <c r="N345" s="46">
        <v>25.473052289999998</v>
      </c>
      <c r="O345" s="46">
        <v>30.350761429999999</v>
      </c>
      <c r="P345" s="22">
        <f>O345-N345</f>
        <v>4.8777091400000003</v>
      </c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</row>
    <row r="346" spans="1:37">
      <c r="A346" s="113">
        <v>5.9999999999999995E-4</v>
      </c>
      <c r="B346" s="33">
        <v>1.4200000000000001E-2</v>
      </c>
      <c r="C346" s="43">
        <v>133</v>
      </c>
      <c r="D346" s="44">
        <v>15</v>
      </c>
      <c r="E346" s="24">
        <v>25.327644889999998</v>
      </c>
      <c r="F346" s="24">
        <v>37.354780519999998</v>
      </c>
      <c r="G346" s="25">
        <f>F346-E346</f>
        <v>12.02713563</v>
      </c>
      <c r="H346" s="33"/>
      <c r="I346" s="33"/>
      <c r="J346" s="113">
        <v>5.9999999999999995E-4</v>
      </c>
      <c r="K346" s="33">
        <v>1.5599999999999999E-2</v>
      </c>
      <c r="L346" s="43">
        <v>133</v>
      </c>
      <c r="M346" s="44">
        <v>15</v>
      </c>
      <c r="N346" s="24">
        <v>25.65232451</v>
      </c>
      <c r="O346" s="24">
        <v>30.567890349999999</v>
      </c>
      <c r="P346" s="25">
        <f>O346-N346</f>
        <v>4.9155658399999993</v>
      </c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</row>
    <row r="347" spans="1:37">
      <c r="A347" s="52" t="s">
        <v>539</v>
      </c>
      <c r="B347" s="52"/>
      <c r="C347" s="52"/>
      <c r="D347" s="52"/>
      <c r="E347" s="33"/>
      <c r="F347" s="33"/>
      <c r="G347" s="33"/>
      <c r="H347" s="33"/>
      <c r="I347" s="33"/>
      <c r="J347" s="52" t="s">
        <v>543</v>
      </c>
      <c r="K347" s="52"/>
      <c r="L347" s="52"/>
      <c r="M347" s="52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</row>
    <row r="348" spans="1:37">
      <c r="A348" s="113" t="s">
        <v>424</v>
      </c>
      <c r="B348" s="91" t="s">
        <v>141</v>
      </c>
      <c r="C348" s="37" t="s">
        <v>6</v>
      </c>
      <c r="D348" s="38" t="s">
        <v>7</v>
      </c>
      <c r="E348" s="156" t="s">
        <v>555</v>
      </c>
      <c r="F348" s="94" t="s">
        <v>556</v>
      </c>
      <c r="G348" s="167" t="s">
        <v>557</v>
      </c>
      <c r="H348" s="33" t="s">
        <v>8</v>
      </c>
      <c r="I348" s="33" t="s">
        <v>11</v>
      </c>
      <c r="J348" s="113" t="s">
        <v>424</v>
      </c>
      <c r="K348" s="33"/>
      <c r="L348" s="37" t="s">
        <v>6</v>
      </c>
      <c r="M348" s="38" t="s">
        <v>7</v>
      </c>
      <c r="N348" s="156" t="s">
        <v>555</v>
      </c>
      <c r="O348" s="94" t="s">
        <v>556</v>
      </c>
      <c r="P348" s="167" t="s">
        <v>557</v>
      </c>
      <c r="Q348" s="33" t="s">
        <v>8</v>
      </c>
      <c r="R348" s="33" t="s">
        <v>11</v>
      </c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</row>
    <row r="349" spans="1:37">
      <c r="A349" s="113">
        <v>5.9999999999999995E-4</v>
      </c>
      <c r="B349" s="33">
        <v>5.5999999999999999E-3</v>
      </c>
      <c r="C349" s="41">
        <v>133</v>
      </c>
      <c r="D349" s="42">
        <v>15</v>
      </c>
      <c r="E349" s="18">
        <v>23.456803529999998</v>
      </c>
      <c r="F349" s="18">
        <v>56.223190430000002</v>
      </c>
      <c r="G349" s="19">
        <f>F349-E349</f>
        <v>32.766386900000001</v>
      </c>
      <c r="H349" s="33">
        <f>AVERAGE(G349:G351)</f>
        <v>32.187594686666671</v>
      </c>
      <c r="I349" s="33">
        <f>_xlfn.STDEV.P(G349:G351)</f>
        <v>2.4770917121080851</v>
      </c>
      <c r="J349" s="113">
        <v>5.9999999999999995E-4</v>
      </c>
      <c r="K349" s="33">
        <v>5.5999999999999999E-3</v>
      </c>
      <c r="L349" s="41">
        <v>133</v>
      </c>
      <c r="M349" s="42">
        <v>15</v>
      </c>
      <c r="N349" s="18">
        <v>23.457903420000001</v>
      </c>
      <c r="O349" s="18">
        <v>52.37894567</v>
      </c>
      <c r="P349" s="19">
        <f>O349-N349</f>
        <v>28.921042249999999</v>
      </c>
      <c r="Q349" s="33">
        <f>AVERAGE(P349:P351)</f>
        <v>30.497260269999998</v>
      </c>
      <c r="R349" s="33">
        <f>_xlfn.STDEV.P(P349:P351)</f>
        <v>1.175854184635331</v>
      </c>
      <c r="S349" s="33"/>
      <c r="T349" s="52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</row>
    <row r="350" spans="1:37" s="33" customFormat="1">
      <c r="A350" s="113">
        <v>5.9999999999999995E-4</v>
      </c>
      <c r="B350" s="33">
        <v>6.7000000000000002E-3</v>
      </c>
      <c r="C350" s="45">
        <v>133</v>
      </c>
      <c r="D350" s="46">
        <v>15</v>
      </c>
      <c r="E350" s="46">
        <v>23.56430095</v>
      </c>
      <c r="F350" s="46">
        <v>52.47038912</v>
      </c>
      <c r="G350" s="22">
        <f>F350-E350</f>
        <v>28.90608817</v>
      </c>
      <c r="J350" s="113">
        <v>5.9999999999999995E-4</v>
      </c>
      <c r="K350" s="33">
        <v>5.7999999999999996E-3</v>
      </c>
      <c r="L350" s="45">
        <v>133</v>
      </c>
      <c r="M350" s="46">
        <v>15</v>
      </c>
      <c r="N350" s="46">
        <v>23.46289045</v>
      </c>
      <c r="O350" s="46">
        <v>54.289345619999999</v>
      </c>
      <c r="P350" s="22">
        <f>O350-N350</f>
        <v>30.826455169999999</v>
      </c>
    </row>
    <row r="351" spans="1:37">
      <c r="A351" s="113">
        <v>5.9999999999999995E-4</v>
      </c>
      <c r="B351" s="33">
        <v>7.3000000000000001E-3</v>
      </c>
      <c r="C351" s="43">
        <v>133</v>
      </c>
      <c r="D351" s="44">
        <v>15</v>
      </c>
      <c r="E351" s="24">
        <v>23.354789050000001</v>
      </c>
      <c r="F351" s="24">
        <v>58.245098040000002</v>
      </c>
      <c r="G351" s="25">
        <f>F351-E351</f>
        <v>34.890308990000001</v>
      </c>
      <c r="H351" s="33"/>
      <c r="I351" s="33"/>
      <c r="J351" s="113">
        <v>5.9999999999999995E-4</v>
      </c>
      <c r="K351" s="33">
        <v>6.4000000000000003E-3</v>
      </c>
      <c r="L351" s="43">
        <v>133</v>
      </c>
      <c r="M351" s="44">
        <v>15</v>
      </c>
      <c r="N351" s="24">
        <v>24.367810930000001</v>
      </c>
      <c r="O351" s="24">
        <v>56.112094319999997</v>
      </c>
      <c r="P351" s="25">
        <f>O351-N351</f>
        <v>31.744283389999996</v>
      </c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</row>
    <row r="352" spans="1:37">
      <c r="A352" s="52" t="s">
        <v>540</v>
      </c>
      <c r="B352" s="52"/>
      <c r="C352" s="52"/>
      <c r="D352" s="52"/>
      <c r="E352" s="33"/>
      <c r="F352" s="33"/>
      <c r="G352" s="33"/>
      <c r="H352" s="33"/>
      <c r="I352" s="33"/>
      <c r="J352" s="52" t="s">
        <v>544</v>
      </c>
      <c r="K352" s="52"/>
      <c r="L352" s="52"/>
      <c r="M352" s="52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</row>
    <row r="353" spans="1:37">
      <c r="A353" s="113" t="s">
        <v>424</v>
      </c>
      <c r="B353" s="91" t="s">
        <v>141</v>
      </c>
      <c r="C353" s="37" t="s">
        <v>6</v>
      </c>
      <c r="D353" s="38" t="s">
        <v>7</v>
      </c>
      <c r="E353" s="156" t="s">
        <v>555</v>
      </c>
      <c r="F353" s="94" t="s">
        <v>556</v>
      </c>
      <c r="G353" s="167" t="s">
        <v>557</v>
      </c>
      <c r="H353" s="33" t="s">
        <v>8</v>
      </c>
      <c r="I353" s="33" t="s">
        <v>11</v>
      </c>
      <c r="J353" s="113" t="s">
        <v>424</v>
      </c>
      <c r="K353" s="91" t="s">
        <v>141</v>
      </c>
      <c r="L353" s="37" t="s">
        <v>6</v>
      </c>
      <c r="M353" s="38" t="s">
        <v>7</v>
      </c>
      <c r="N353" s="156" t="s">
        <v>555</v>
      </c>
      <c r="O353" s="94" t="s">
        <v>556</v>
      </c>
      <c r="P353" s="167" t="s">
        <v>557</v>
      </c>
      <c r="Q353" s="33" t="s">
        <v>8</v>
      </c>
      <c r="R353" s="33" t="s">
        <v>11</v>
      </c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</row>
    <row r="354" spans="1:37">
      <c r="A354" s="113">
        <v>5.9999999999999995E-4</v>
      </c>
      <c r="B354" s="33">
        <v>4.4999999999999997E-3</v>
      </c>
      <c r="C354" s="41">
        <v>133</v>
      </c>
      <c r="D354" s="42">
        <v>15</v>
      </c>
      <c r="E354" s="18">
        <v>23.245789169999998</v>
      </c>
      <c r="F354" s="18">
        <v>55.786239039999998</v>
      </c>
      <c r="G354" s="19">
        <f>F354-E354</f>
        <v>32.540449870000003</v>
      </c>
      <c r="H354" s="33">
        <f>AVERAGE(G354:G356)</f>
        <v>30.268075140000004</v>
      </c>
      <c r="I354" s="33">
        <f>_xlfn.STDEV.P(G354:G356)</f>
        <v>1.7985530291418261</v>
      </c>
      <c r="J354" s="113">
        <v>5.9999999999999995E-4</v>
      </c>
      <c r="K354" s="33">
        <v>4.4999999999999997E-3</v>
      </c>
      <c r="L354" s="41">
        <v>133</v>
      </c>
      <c r="M354" s="42">
        <v>15</v>
      </c>
      <c r="N354" s="18">
        <v>23.754683539999998</v>
      </c>
      <c r="O354" s="18">
        <v>52.787609359999998</v>
      </c>
      <c r="P354" s="19">
        <f>O354-N354</f>
        <v>29.032925819999999</v>
      </c>
      <c r="Q354" s="33">
        <f>AVERAGE(P354:P356)</f>
        <v>29.943836300000001</v>
      </c>
      <c r="R354" s="33">
        <f>_xlfn.STDEV.P(P354:P356)</f>
        <v>1.0255821888773964</v>
      </c>
    </row>
    <row r="355" spans="1:37">
      <c r="A355" s="113">
        <v>5.9999999999999995E-4</v>
      </c>
      <c r="B355" s="33">
        <v>5.3E-3</v>
      </c>
      <c r="C355" s="45">
        <v>133</v>
      </c>
      <c r="D355" s="46">
        <v>15</v>
      </c>
      <c r="E355" s="46">
        <v>23.347098249999998</v>
      </c>
      <c r="F355" s="46">
        <v>51.489327340000003</v>
      </c>
      <c r="G355" s="22">
        <f>F355-E355</f>
        <v>28.142229090000004</v>
      </c>
      <c r="H355" s="33"/>
      <c r="I355" s="33"/>
      <c r="J355" s="113">
        <v>5.9999999999999995E-4</v>
      </c>
      <c r="K355" s="33">
        <v>5.1000000000000004E-3</v>
      </c>
      <c r="L355" s="45">
        <v>133</v>
      </c>
      <c r="M355" s="46">
        <v>15</v>
      </c>
      <c r="N355" s="46">
        <v>23.765893519999999</v>
      </c>
      <c r="O355" s="46">
        <v>55.142635730000002</v>
      </c>
      <c r="P355" s="22">
        <f>O355-N355</f>
        <v>31.376742210000003</v>
      </c>
      <c r="Q355" s="33"/>
      <c r="R355" s="33"/>
    </row>
    <row r="356" spans="1:37">
      <c r="A356" s="113">
        <v>5.9999999999999995E-4</v>
      </c>
      <c r="B356" s="33">
        <v>5.7000000000000002E-3</v>
      </c>
      <c r="C356" s="43">
        <v>133</v>
      </c>
      <c r="D356" s="44">
        <v>15</v>
      </c>
      <c r="E356" s="24">
        <v>23.267903669999999</v>
      </c>
      <c r="F356" s="24">
        <v>53.38945013</v>
      </c>
      <c r="G356" s="25">
        <f>F356-E356</f>
        <v>30.121546460000001</v>
      </c>
      <c r="H356" s="33"/>
      <c r="I356" s="33"/>
      <c r="J356" s="113">
        <v>5.9999999999999995E-4</v>
      </c>
      <c r="K356" s="33">
        <v>6.1000000000000004E-3</v>
      </c>
      <c r="L356" s="43">
        <v>133</v>
      </c>
      <c r="M356" s="44">
        <v>15</v>
      </c>
      <c r="N356" s="24">
        <v>23.767893650000001</v>
      </c>
      <c r="O356" s="24">
        <v>53.189734520000002</v>
      </c>
      <c r="P356" s="25">
        <f>O356-N356</f>
        <v>29.42184087</v>
      </c>
      <c r="Q356" s="33"/>
      <c r="R356" s="33"/>
    </row>
    <row r="357" spans="1:37" s="33" customFormat="1">
      <c r="C357" s="46"/>
      <c r="D357" s="46"/>
      <c r="E357" s="21"/>
      <c r="F357" s="21"/>
      <c r="G357" s="21"/>
      <c r="L357" s="46"/>
      <c r="M357" s="46"/>
      <c r="N357" s="21"/>
      <c r="O357" s="21"/>
      <c r="P357" s="21"/>
    </row>
    <row r="358" spans="1:37" s="33" customFormat="1">
      <c r="C358" s="46"/>
      <c r="D358" s="46"/>
      <c r="E358" s="21"/>
      <c r="F358" s="21"/>
      <c r="G358" s="21"/>
      <c r="L358" s="46"/>
      <c r="M358" s="46"/>
      <c r="N358" s="21"/>
      <c r="O358" s="21"/>
      <c r="P358" s="21"/>
    </row>
    <row r="359" spans="1:37" s="33" customFormat="1">
      <c r="A359" s="129" t="s">
        <v>545</v>
      </c>
      <c r="B359" s="150"/>
      <c r="C359" s="150"/>
      <c r="D359" s="150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37" s="33" customFormat="1">
      <c r="A360" s="52" t="s">
        <v>512</v>
      </c>
      <c r="B360" s="52"/>
      <c r="C360" s="52"/>
      <c r="D360" s="52"/>
      <c r="J360" s="52" t="s">
        <v>530</v>
      </c>
      <c r="K360" s="52"/>
      <c r="L360" s="52"/>
      <c r="M360" s="52"/>
    </row>
    <row r="361" spans="1:37" s="33" customFormat="1">
      <c r="A361" s="113" t="s">
        <v>424</v>
      </c>
      <c r="B361" s="113" t="s">
        <v>141</v>
      </c>
      <c r="C361" s="37" t="s">
        <v>6</v>
      </c>
      <c r="D361" s="38" t="s">
        <v>7</v>
      </c>
      <c r="E361" s="156" t="s">
        <v>555</v>
      </c>
      <c r="F361" s="94" t="s">
        <v>556</v>
      </c>
      <c r="G361" s="167" t="s">
        <v>557</v>
      </c>
      <c r="H361" s="33" t="s">
        <v>8</v>
      </c>
      <c r="I361" s="33" t="s">
        <v>11</v>
      </c>
      <c r="J361" s="113" t="s">
        <v>424</v>
      </c>
      <c r="K361" s="91" t="s">
        <v>141</v>
      </c>
      <c r="L361" s="37" t="s">
        <v>6</v>
      </c>
      <c r="M361" s="38" t="s">
        <v>7</v>
      </c>
      <c r="N361" s="156" t="s">
        <v>555</v>
      </c>
      <c r="O361" s="94" t="s">
        <v>556</v>
      </c>
      <c r="P361" s="167" t="s">
        <v>557</v>
      </c>
      <c r="Q361" s="33" t="s">
        <v>8</v>
      </c>
      <c r="R361" s="33" t="s">
        <v>11</v>
      </c>
    </row>
    <row r="362" spans="1:37" s="33" customFormat="1">
      <c r="A362" s="113">
        <v>5.9999999999999995E-4</v>
      </c>
      <c r="B362" s="33">
        <v>0.1321</v>
      </c>
      <c r="C362" s="41">
        <v>133</v>
      </c>
      <c r="D362" s="42">
        <v>15</v>
      </c>
      <c r="E362" s="18">
        <v>23.762398879999999</v>
      </c>
      <c r="F362" s="18">
        <v>38.831634000000001</v>
      </c>
      <c r="G362" s="19">
        <f>F362-E362</f>
        <v>15.069235120000002</v>
      </c>
      <c r="H362" s="33">
        <f>AVERAGE(G362:G364)</f>
        <v>15.273321536666669</v>
      </c>
      <c r="I362" s="33">
        <f>_xlfn.STDEV.P(G362:G364)</f>
        <v>0.14885139107024906</v>
      </c>
      <c r="J362" s="113">
        <v>5.9999999999999995E-4</v>
      </c>
      <c r="K362" s="33">
        <v>0.1358</v>
      </c>
      <c r="L362" s="41">
        <v>133</v>
      </c>
      <c r="M362" s="42">
        <v>15</v>
      </c>
      <c r="N362" s="113">
        <v>24.103635499999999</v>
      </c>
      <c r="O362" s="113">
        <v>37.31044232</v>
      </c>
      <c r="P362" s="19">
        <f>O362-N362</f>
        <v>13.206806820000001</v>
      </c>
      <c r="Q362" s="33">
        <f>AVERAGE(P362:P364)</f>
        <v>14.259666730000001</v>
      </c>
      <c r="R362" s="33">
        <f>_xlfn.STDEV.P(P362:P364)</f>
        <v>0.75285504348376053</v>
      </c>
    </row>
    <row r="363" spans="1:37" s="33" customFormat="1">
      <c r="A363" s="113">
        <v>5.9999999999999995E-4</v>
      </c>
      <c r="B363" s="33">
        <v>0.1318</v>
      </c>
      <c r="C363" s="45">
        <v>133</v>
      </c>
      <c r="D363" s="46">
        <v>15</v>
      </c>
      <c r="E363" s="46">
        <v>23.785100249999999</v>
      </c>
      <c r="F363" s="46">
        <v>39.205148950000002</v>
      </c>
      <c r="G363" s="22">
        <f>F363-E363</f>
        <v>15.420048700000002</v>
      </c>
      <c r="J363" s="113">
        <v>5.9999999999999995E-4</v>
      </c>
      <c r="K363" s="33">
        <v>0.13220000000000001</v>
      </c>
      <c r="L363" s="45">
        <v>133</v>
      </c>
      <c r="M363" s="46">
        <v>15</v>
      </c>
      <c r="N363" s="46">
        <v>24.102638559999999</v>
      </c>
      <c r="O363" s="46">
        <v>38.751620029999998</v>
      </c>
      <c r="P363" s="22">
        <f>O363-N363</f>
        <v>14.648981469999999</v>
      </c>
    </row>
    <row r="364" spans="1:37" s="33" customFormat="1">
      <c r="A364" s="113">
        <v>5.9999999999999995E-4</v>
      </c>
      <c r="B364" s="33">
        <v>1.325E-2</v>
      </c>
      <c r="C364" s="43">
        <v>133</v>
      </c>
      <c r="D364" s="44">
        <v>15</v>
      </c>
      <c r="E364" s="24">
        <v>23.784520149999999</v>
      </c>
      <c r="F364" s="24">
        <v>39.115200940000001</v>
      </c>
      <c r="G364" s="25">
        <f>F364-E364</f>
        <v>15.330680790000002</v>
      </c>
      <c r="J364" s="113">
        <v>5.9999999999999995E-4</v>
      </c>
      <c r="K364" s="33">
        <v>0.1384</v>
      </c>
      <c r="L364" s="43">
        <v>133</v>
      </c>
      <c r="M364" s="44">
        <v>15</v>
      </c>
      <c r="N364" s="24">
        <v>24.10332927</v>
      </c>
      <c r="O364" s="24">
        <v>39.026541170000002</v>
      </c>
      <c r="P364" s="25">
        <f>O364-N364</f>
        <v>14.923211900000002</v>
      </c>
    </row>
    <row r="365" spans="1:37" s="33" customFormat="1">
      <c r="A365" s="52" t="s">
        <v>513</v>
      </c>
      <c r="B365" s="52"/>
      <c r="C365" s="52"/>
      <c r="D365" s="52"/>
      <c r="J365" s="52" t="s">
        <v>531</v>
      </c>
      <c r="K365" s="52"/>
      <c r="L365" s="52"/>
      <c r="M365" s="52"/>
    </row>
    <row r="366" spans="1:37" s="33" customFormat="1">
      <c r="A366" s="113" t="s">
        <v>424</v>
      </c>
      <c r="B366" s="113" t="s">
        <v>141</v>
      </c>
      <c r="C366" s="37" t="s">
        <v>6</v>
      </c>
      <c r="D366" s="38" t="s">
        <v>7</v>
      </c>
      <c r="E366" s="156" t="s">
        <v>555</v>
      </c>
      <c r="F366" s="94" t="s">
        <v>556</v>
      </c>
      <c r="G366" s="167" t="s">
        <v>557</v>
      </c>
      <c r="H366" s="33" t="s">
        <v>8</v>
      </c>
      <c r="I366" s="33" t="s">
        <v>11</v>
      </c>
      <c r="J366" s="113" t="s">
        <v>424</v>
      </c>
      <c r="K366" s="91" t="s">
        <v>141</v>
      </c>
      <c r="L366" s="37" t="s">
        <v>6</v>
      </c>
      <c r="M366" s="38" t="s">
        <v>7</v>
      </c>
      <c r="N366" s="156" t="s">
        <v>555</v>
      </c>
      <c r="O366" s="94" t="s">
        <v>556</v>
      </c>
      <c r="P366" s="167" t="s">
        <v>557</v>
      </c>
      <c r="Q366" s="33" t="s">
        <v>8</v>
      </c>
      <c r="R366" s="33" t="s">
        <v>11</v>
      </c>
    </row>
    <row r="367" spans="1:37" s="33" customFormat="1">
      <c r="A367" s="113">
        <v>5.9999999999999995E-4</v>
      </c>
      <c r="B367" s="33">
        <v>0.13250000000000001</v>
      </c>
      <c r="C367" s="41">
        <v>133</v>
      </c>
      <c r="D367" s="42">
        <v>15</v>
      </c>
      <c r="E367" s="46">
        <v>23.755600229999999</v>
      </c>
      <c r="F367" s="46">
        <v>39.424451560000001</v>
      </c>
      <c r="G367" s="19">
        <f>F367-E367</f>
        <v>15.668851330000003</v>
      </c>
      <c r="H367" s="33">
        <f>AVERAGE(G367:G369)</f>
        <v>15.583766653333333</v>
      </c>
      <c r="I367" s="33">
        <f>_xlfn.STDEV.P(G367:G369)</f>
        <v>0.68033428938482465</v>
      </c>
      <c r="J367" s="113">
        <v>5.9999999999999995E-4</v>
      </c>
      <c r="K367" s="33">
        <v>0.1326</v>
      </c>
      <c r="L367" s="41">
        <v>133</v>
      </c>
      <c r="M367" s="42">
        <v>15</v>
      </c>
      <c r="N367" s="113">
        <v>24.774374049999999</v>
      </c>
      <c r="O367" s="113">
        <v>39.707962559999999</v>
      </c>
      <c r="P367" s="19">
        <f>O367-N367</f>
        <v>14.93358851</v>
      </c>
      <c r="Q367" s="33">
        <f>AVERAGE(P367:P369)</f>
        <v>14.972990406666668</v>
      </c>
      <c r="R367" s="33">
        <f>_xlfn.STDEV.P(P367:P369)</f>
        <v>0.8001184380420715</v>
      </c>
    </row>
    <row r="368" spans="1:37" s="33" customFormat="1">
      <c r="A368" s="113">
        <v>5.9999999999999995E-4</v>
      </c>
      <c r="B368" s="33">
        <v>0.13220000000000001</v>
      </c>
      <c r="C368" s="45">
        <v>133</v>
      </c>
      <c r="D368" s="46">
        <v>15</v>
      </c>
      <c r="E368" s="46">
        <v>23.78110504</v>
      </c>
      <c r="F368" s="46">
        <v>40.152300779999997</v>
      </c>
      <c r="G368" s="22">
        <f>F368-E368</f>
        <v>16.371195739999997</v>
      </c>
      <c r="J368" s="113">
        <v>5.9999999999999995E-4</v>
      </c>
      <c r="K368" s="33">
        <v>0.1326</v>
      </c>
      <c r="L368" s="45">
        <v>133</v>
      </c>
      <c r="M368" s="46">
        <v>15</v>
      </c>
      <c r="N368" s="46">
        <v>24.785177650000001</v>
      </c>
      <c r="O368" s="46">
        <v>38.798522339999998</v>
      </c>
      <c r="P368" s="22">
        <f>O368-N368</f>
        <v>14.013344689999997</v>
      </c>
    </row>
    <row r="369" spans="1:18" s="33" customFormat="1">
      <c r="A369" s="113">
        <v>5.9999999999999995E-4</v>
      </c>
      <c r="B369" s="33">
        <v>0.13850000000000001</v>
      </c>
      <c r="C369" s="43">
        <v>133</v>
      </c>
      <c r="D369" s="44">
        <v>15</v>
      </c>
      <c r="E369" s="24">
        <v>23.751024619999999</v>
      </c>
      <c r="F369" s="24">
        <v>38.46227751</v>
      </c>
      <c r="G369" s="25">
        <f>F369-E369</f>
        <v>14.711252890000001</v>
      </c>
      <c r="J369" s="113">
        <v>5.9999999999999995E-4</v>
      </c>
      <c r="K369" s="33">
        <v>0.13880000000000001</v>
      </c>
      <c r="L369" s="43">
        <v>133</v>
      </c>
      <c r="M369" s="44">
        <v>15</v>
      </c>
      <c r="N369" s="24">
        <v>24.78006237</v>
      </c>
      <c r="O369" s="24">
        <v>40.752100390000003</v>
      </c>
      <c r="P369" s="25">
        <f>O369-N369</f>
        <v>15.972038020000003</v>
      </c>
    </row>
    <row r="370" spans="1:18" s="33" customFormat="1">
      <c r="A370" s="52" t="s">
        <v>514</v>
      </c>
      <c r="C370" s="52"/>
      <c r="D370" s="52"/>
      <c r="J370" s="52" t="s">
        <v>532</v>
      </c>
      <c r="K370" s="52"/>
      <c r="L370" s="52"/>
      <c r="M370" s="52"/>
    </row>
    <row r="371" spans="1:18" s="33" customFormat="1">
      <c r="A371" s="113" t="s">
        <v>424</v>
      </c>
      <c r="B371" s="113" t="s">
        <v>141</v>
      </c>
      <c r="C371" s="37" t="s">
        <v>6</v>
      </c>
      <c r="D371" s="38" t="s">
        <v>7</v>
      </c>
      <c r="E371" s="156" t="s">
        <v>555</v>
      </c>
      <c r="F371" s="94" t="s">
        <v>556</v>
      </c>
      <c r="G371" s="167" t="s">
        <v>557</v>
      </c>
      <c r="H371" s="33" t="s">
        <v>8</v>
      </c>
      <c r="I371" s="33" t="s">
        <v>11</v>
      </c>
      <c r="J371" s="113" t="s">
        <v>424</v>
      </c>
      <c r="K371" s="91" t="s">
        <v>141</v>
      </c>
      <c r="L371" s="37" t="s">
        <v>6</v>
      </c>
      <c r="M371" s="38" t="s">
        <v>7</v>
      </c>
      <c r="N371" s="156" t="s">
        <v>555</v>
      </c>
      <c r="O371" s="94" t="s">
        <v>556</v>
      </c>
      <c r="P371" s="167" t="s">
        <v>557</v>
      </c>
      <c r="Q371" s="33" t="s">
        <v>8</v>
      </c>
      <c r="R371" s="33" t="s">
        <v>11</v>
      </c>
    </row>
    <row r="372" spans="1:18" s="33" customFormat="1">
      <c r="A372" s="113">
        <v>5.9999999999999995E-4</v>
      </c>
      <c r="B372" s="33">
        <v>9.6500000000000002E-2</v>
      </c>
      <c r="C372" s="41">
        <v>133</v>
      </c>
      <c r="D372" s="42">
        <v>15</v>
      </c>
      <c r="E372" s="18">
        <v>23.763888999999999</v>
      </c>
      <c r="F372" s="18">
        <v>43.499639989999999</v>
      </c>
      <c r="G372" s="19">
        <f>F372-E372</f>
        <v>19.73575099</v>
      </c>
      <c r="H372" s="33">
        <f>AVERAGE(G372:G374)</f>
        <v>18.958445083333331</v>
      </c>
      <c r="I372" s="33">
        <f>_xlfn.STDEV.P(G372:G374)</f>
        <v>1.3941419775946688</v>
      </c>
      <c r="J372" s="113">
        <v>5.9999999999999995E-4</v>
      </c>
      <c r="K372" s="33">
        <v>8.7900000000000006E-2</v>
      </c>
      <c r="L372" s="41">
        <v>133</v>
      </c>
      <c r="M372" s="42">
        <v>15</v>
      </c>
      <c r="N372" s="113">
        <v>24.024473069999999</v>
      </c>
      <c r="O372" s="113">
        <v>47.546050549999997</v>
      </c>
      <c r="P372" s="19">
        <f>O372-N372</f>
        <v>23.521577479999998</v>
      </c>
      <c r="Q372" s="33">
        <f>AVERAGE(P372:P374)</f>
        <v>21.58671004333333</v>
      </c>
      <c r="R372" s="33">
        <f>_xlfn.STDEV.P(P372:P374)</f>
        <v>1.5011168216509123</v>
      </c>
    </row>
    <row r="373" spans="1:18" s="33" customFormat="1">
      <c r="A373" s="113">
        <v>5.9999999999999995E-4</v>
      </c>
      <c r="B373" s="33">
        <v>8.5099999999999995E-2</v>
      </c>
      <c r="C373" s="45">
        <v>133</v>
      </c>
      <c r="D373" s="46">
        <v>15</v>
      </c>
      <c r="E373" s="46">
        <v>23.75620134</v>
      </c>
      <c r="F373" s="46">
        <v>43.895163449999998</v>
      </c>
      <c r="G373" s="22">
        <f>F373-E373</f>
        <v>20.138962109999998</v>
      </c>
      <c r="J373" s="113">
        <v>5.9999999999999995E-4</v>
      </c>
      <c r="K373" s="33">
        <v>8.6199999999999999E-2</v>
      </c>
      <c r="L373" s="45">
        <v>133</v>
      </c>
      <c r="M373" s="46">
        <v>15</v>
      </c>
      <c r="N373" s="46">
        <v>24.013356340000001</v>
      </c>
      <c r="O373" s="46">
        <v>45.389100489999997</v>
      </c>
      <c r="P373" s="22">
        <f>O373-N373</f>
        <v>21.375744149999996</v>
      </c>
    </row>
    <row r="374" spans="1:18" s="33" customFormat="1">
      <c r="A374" s="113">
        <v>5.9999999999999995E-4</v>
      </c>
      <c r="B374" s="33">
        <v>8.3599999999999994E-2</v>
      </c>
      <c r="C374" s="43">
        <v>133</v>
      </c>
      <c r="D374" s="44">
        <v>15</v>
      </c>
      <c r="E374" s="24">
        <v>23.784500210000001</v>
      </c>
      <c r="F374" s="24">
        <v>40.785122360000003</v>
      </c>
      <c r="G374" s="25">
        <f>F374-E374</f>
        <v>17.000622150000002</v>
      </c>
      <c r="J374" s="113">
        <v>5.9999999999999995E-4</v>
      </c>
      <c r="K374" s="33">
        <v>8.3299999999999999E-2</v>
      </c>
      <c r="L374" s="43">
        <v>133</v>
      </c>
      <c r="M374" s="44">
        <v>15</v>
      </c>
      <c r="N374" s="24">
        <v>24.026844709999999</v>
      </c>
      <c r="O374" s="24">
        <v>43.889653209999999</v>
      </c>
      <c r="P374" s="25">
        <f>O374-N374</f>
        <v>19.8628085</v>
      </c>
    </row>
    <row r="375" spans="1:18" s="33" customFormat="1">
      <c r="A375" s="52" t="s">
        <v>515</v>
      </c>
      <c r="B375" s="52"/>
      <c r="C375" s="52"/>
      <c r="D375" s="52"/>
      <c r="J375" s="52" t="s">
        <v>533</v>
      </c>
      <c r="K375" s="52"/>
      <c r="L375" s="52"/>
      <c r="M375" s="52"/>
    </row>
    <row r="376" spans="1:18" s="33" customFormat="1">
      <c r="A376" s="113" t="s">
        <v>424</v>
      </c>
      <c r="B376" s="113" t="s">
        <v>141</v>
      </c>
      <c r="C376" s="37" t="s">
        <v>6</v>
      </c>
      <c r="D376" s="38" t="s">
        <v>7</v>
      </c>
      <c r="E376" s="156" t="s">
        <v>555</v>
      </c>
      <c r="F376" s="94" t="s">
        <v>556</v>
      </c>
      <c r="G376" s="167" t="s">
        <v>557</v>
      </c>
      <c r="H376" s="33" t="s">
        <v>8</v>
      </c>
      <c r="I376" s="33" t="s">
        <v>11</v>
      </c>
      <c r="J376" s="113" t="s">
        <v>424</v>
      </c>
      <c r="K376" s="91" t="s">
        <v>141</v>
      </c>
      <c r="L376" s="37" t="s">
        <v>6</v>
      </c>
      <c r="M376" s="38" t="s">
        <v>7</v>
      </c>
      <c r="N376" s="156" t="s">
        <v>555</v>
      </c>
      <c r="O376" s="94" t="s">
        <v>556</v>
      </c>
      <c r="P376" s="167" t="s">
        <v>557</v>
      </c>
      <c r="Q376" s="33" t="s">
        <v>8</v>
      </c>
      <c r="R376" s="33" t="s">
        <v>11</v>
      </c>
    </row>
    <row r="377" spans="1:18" s="33" customFormat="1">
      <c r="A377" s="113">
        <v>5.9999999999999995E-4</v>
      </c>
      <c r="B377" s="33">
        <v>8.3500000000000005E-2</v>
      </c>
      <c r="C377" s="41">
        <v>133</v>
      </c>
      <c r="D377" s="42">
        <v>15</v>
      </c>
      <c r="E377" s="46">
        <v>24.10093466</v>
      </c>
      <c r="F377" s="46">
        <v>44.836710230000001</v>
      </c>
      <c r="G377" s="19">
        <f>F377-E377</f>
        <v>20.735775570000001</v>
      </c>
      <c r="H377" s="33">
        <f>AVERAGE(G377:G379)</f>
        <v>20.416050690000002</v>
      </c>
      <c r="I377" s="33">
        <f>_xlfn.STDEV.P(G377:G379)</f>
        <v>0.89139911987551479</v>
      </c>
      <c r="J377" s="113">
        <v>5.9999999999999995E-4</v>
      </c>
      <c r="K377" s="33">
        <v>8.6199999999999999E-2</v>
      </c>
      <c r="L377" s="41">
        <v>133</v>
      </c>
      <c r="M377" s="42">
        <v>15</v>
      </c>
      <c r="N377" s="113">
        <v>23.766776100000001</v>
      </c>
      <c r="O377" s="113">
        <v>40.940644800000001</v>
      </c>
      <c r="P377" s="19">
        <f>O377-N377</f>
        <v>17.1738687</v>
      </c>
      <c r="Q377" s="33">
        <f>AVERAGE(P377:P379)</f>
        <v>18.043468776666668</v>
      </c>
      <c r="R377" s="33">
        <f>_xlfn.STDEV.P(P377:P379)</f>
        <v>1.6894094150281771</v>
      </c>
    </row>
    <row r="378" spans="1:18" s="33" customFormat="1">
      <c r="A378" s="113">
        <v>5.9999999999999995E-4</v>
      </c>
      <c r="B378" s="33">
        <v>8.4199999999999997E-2</v>
      </c>
      <c r="C378" s="45">
        <v>133</v>
      </c>
      <c r="D378" s="46">
        <v>15</v>
      </c>
      <c r="E378" s="46">
        <v>24.01562234</v>
      </c>
      <c r="F378" s="46">
        <v>45.327850640000001</v>
      </c>
      <c r="G378" s="22">
        <f>F378-E378</f>
        <v>21.312228300000001</v>
      </c>
      <c r="J378" s="113">
        <v>5.9999999999999995E-4</v>
      </c>
      <c r="K378" s="33">
        <v>8.4099999999999994E-2</v>
      </c>
      <c r="L378" s="45">
        <v>133</v>
      </c>
      <c r="M378" s="46">
        <v>15</v>
      </c>
      <c r="N378" s="46">
        <v>23.78412264</v>
      </c>
      <c r="O378" s="46">
        <v>44.189566339999999</v>
      </c>
      <c r="P378" s="22">
        <f>O378-N378</f>
        <v>20.405443699999999</v>
      </c>
    </row>
    <row r="379" spans="1:18" s="33" customFormat="1">
      <c r="A379" s="113">
        <v>5.9999999999999995E-4</v>
      </c>
      <c r="B379" s="33">
        <v>8.4699999999999998E-2</v>
      </c>
      <c r="C379" s="43">
        <v>133</v>
      </c>
      <c r="D379" s="44">
        <v>15</v>
      </c>
      <c r="E379" s="24">
        <v>24.589416669999999</v>
      </c>
      <c r="F379" s="24">
        <v>43.78956487</v>
      </c>
      <c r="G379" s="25">
        <f>F379-E379</f>
        <v>19.200148200000001</v>
      </c>
      <c r="J379" s="113">
        <v>5.9999999999999995E-4</v>
      </c>
      <c r="K379" s="33">
        <v>8.3599999999999994E-2</v>
      </c>
      <c r="L379" s="43">
        <v>133</v>
      </c>
      <c r="M379" s="44">
        <v>15</v>
      </c>
      <c r="N379" s="24">
        <v>23.785122040000001</v>
      </c>
      <c r="O379" s="24">
        <v>40.336215969999998</v>
      </c>
      <c r="P379" s="25">
        <f>O379-N379</f>
        <v>16.551093929999997</v>
      </c>
    </row>
    <row r="380" spans="1:18" s="33" customFormat="1">
      <c r="A380" s="52" t="s">
        <v>529</v>
      </c>
      <c r="C380" s="52"/>
      <c r="D380" s="52"/>
      <c r="J380" s="52" t="s">
        <v>534</v>
      </c>
      <c r="K380" s="52"/>
      <c r="L380" s="52"/>
      <c r="M380" s="52"/>
    </row>
    <row r="381" spans="1:18" s="33" customFormat="1">
      <c r="A381" s="113" t="s">
        <v>424</v>
      </c>
      <c r="B381" s="113" t="s">
        <v>141</v>
      </c>
      <c r="C381" s="37" t="s">
        <v>6</v>
      </c>
      <c r="D381" s="38" t="s">
        <v>7</v>
      </c>
      <c r="E381" s="156" t="s">
        <v>555</v>
      </c>
      <c r="F381" s="94" t="s">
        <v>556</v>
      </c>
      <c r="G381" s="167" t="s">
        <v>557</v>
      </c>
      <c r="H381" s="33" t="s">
        <v>8</v>
      </c>
      <c r="I381" s="33" t="s">
        <v>11</v>
      </c>
      <c r="J381" s="113" t="s">
        <v>424</v>
      </c>
      <c r="K381" s="91" t="s">
        <v>141</v>
      </c>
      <c r="L381" s="37" t="s">
        <v>6</v>
      </c>
      <c r="M381" s="38" t="s">
        <v>7</v>
      </c>
      <c r="N381" s="156" t="s">
        <v>555</v>
      </c>
      <c r="O381" s="94" t="s">
        <v>556</v>
      </c>
      <c r="P381" s="167" t="s">
        <v>557</v>
      </c>
      <c r="Q381" s="33" t="s">
        <v>8</v>
      </c>
      <c r="R381" s="33" t="s">
        <v>11</v>
      </c>
    </row>
    <row r="382" spans="1:18" s="33" customFormat="1">
      <c r="A382" s="113">
        <v>5.9999999999999995E-4</v>
      </c>
      <c r="B382" s="33">
        <v>5.5300000000000002E-2</v>
      </c>
      <c r="C382" s="41">
        <v>133</v>
      </c>
      <c r="D382" s="42">
        <v>15</v>
      </c>
      <c r="E382" s="18">
        <v>23.9004209</v>
      </c>
      <c r="F382" s="18">
        <v>50.410892089999997</v>
      </c>
      <c r="G382" s="19">
        <f>F382-E382</f>
        <v>26.510471189999997</v>
      </c>
      <c r="H382" s="33">
        <f>AVERAGE(G382:G384)</f>
        <v>24.926950093333332</v>
      </c>
      <c r="I382" s="33">
        <f>_xlfn.STDEV.P(G382:G384)</f>
        <v>1.3009508218632402</v>
      </c>
      <c r="J382" s="113">
        <v>5.9999999999999995E-4</v>
      </c>
      <c r="K382" s="33">
        <v>5.62E-2</v>
      </c>
      <c r="L382" s="41">
        <v>133</v>
      </c>
      <c r="M382" s="42">
        <v>15</v>
      </c>
      <c r="N382" s="113">
        <v>24.106150070000002</v>
      </c>
      <c r="O382" s="113">
        <v>49.044362399999997</v>
      </c>
      <c r="P382" s="19">
        <f>O382-N382</f>
        <v>24.938212329999995</v>
      </c>
      <c r="Q382" s="33">
        <f>AVERAGE(P382:P384)</f>
        <v>24.417202810000003</v>
      </c>
      <c r="R382" s="33">
        <f>_xlfn.STDEV.P(P382:P384)</f>
        <v>1.6824372353144754</v>
      </c>
    </row>
    <row r="383" spans="1:18" s="33" customFormat="1">
      <c r="A383" s="113">
        <v>5.9999999999999995E-4</v>
      </c>
      <c r="B383" s="33">
        <v>5.2200000000000003E-2</v>
      </c>
      <c r="C383" s="45">
        <v>133</v>
      </c>
      <c r="D383" s="46">
        <v>15</v>
      </c>
      <c r="E383" s="46">
        <v>23.789566839999999</v>
      </c>
      <c r="F383" s="46">
        <v>48.735962440000002</v>
      </c>
      <c r="G383" s="22">
        <f>F383-E383</f>
        <v>24.946395600000002</v>
      </c>
      <c r="J383" s="113">
        <v>5.9999999999999995E-4</v>
      </c>
      <c r="K383" s="33">
        <v>5.5399999999999998E-2</v>
      </c>
      <c r="L383" s="45">
        <v>133</v>
      </c>
      <c r="M383" s="46">
        <v>15</v>
      </c>
      <c r="N383" s="46">
        <v>24.10226514</v>
      </c>
      <c r="O383" s="46">
        <v>50.269511469999998</v>
      </c>
      <c r="P383" s="22">
        <f>O383-N383</f>
        <v>26.167246329999998</v>
      </c>
    </row>
    <row r="384" spans="1:18" s="33" customFormat="1">
      <c r="A384" s="113">
        <v>5.9999999999999995E-4</v>
      </c>
      <c r="B384" s="33">
        <v>5.67E-2</v>
      </c>
      <c r="C384" s="43">
        <v>133</v>
      </c>
      <c r="D384" s="44">
        <v>15</v>
      </c>
      <c r="E384" s="24">
        <v>23.789561469999999</v>
      </c>
      <c r="F384" s="24">
        <v>47.113544959999999</v>
      </c>
      <c r="G384" s="25">
        <f>F384-E384</f>
        <v>23.32398349</v>
      </c>
      <c r="J384" s="113">
        <v>5.9999999999999995E-4</v>
      </c>
      <c r="K384" s="33">
        <v>5.8099999999999999E-2</v>
      </c>
      <c r="L384" s="43">
        <v>133</v>
      </c>
      <c r="M384" s="44">
        <v>15</v>
      </c>
      <c r="N384" s="24">
        <v>24.013362579999999</v>
      </c>
      <c r="O384" s="24">
        <v>46.15951235</v>
      </c>
      <c r="P384" s="25">
        <f>O384-N384</f>
        <v>22.146149770000001</v>
      </c>
    </row>
    <row r="385" spans="1:18">
      <c r="A385" s="52" t="s">
        <v>516</v>
      </c>
      <c r="C385" s="52"/>
      <c r="D385" s="52"/>
      <c r="E385" s="33"/>
      <c r="F385" s="33"/>
      <c r="G385" s="33"/>
      <c r="H385" s="33"/>
      <c r="I385" s="33"/>
      <c r="J385" s="52" t="s">
        <v>535</v>
      </c>
      <c r="K385" s="52"/>
      <c r="L385" s="52"/>
      <c r="M385" s="52"/>
      <c r="N385" s="33"/>
      <c r="O385" s="33"/>
      <c r="P385" s="33"/>
      <c r="Q385" s="33"/>
      <c r="R385" s="33"/>
    </row>
    <row r="386" spans="1:18">
      <c r="A386" s="113" t="s">
        <v>424</v>
      </c>
      <c r="B386" s="113" t="s">
        <v>141</v>
      </c>
      <c r="C386" s="37" t="s">
        <v>6</v>
      </c>
      <c r="D386" s="38" t="s">
        <v>7</v>
      </c>
      <c r="E386" s="156" t="s">
        <v>555</v>
      </c>
      <c r="F386" s="94" t="s">
        <v>556</v>
      </c>
      <c r="G386" s="167" t="s">
        <v>557</v>
      </c>
      <c r="H386" s="33" t="s">
        <v>8</v>
      </c>
      <c r="I386" s="33" t="s">
        <v>11</v>
      </c>
      <c r="J386" s="113" t="s">
        <v>424</v>
      </c>
      <c r="K386" s="91" t="s">
        <v>141</v>
      </c>
      <c r="L386" s="37" t="s">
        <v>6</v>
      </c>
      <c r="M386" s="38" t="s">
        <v>7</v>
      </c>
      <c r="N386" s="156" t="s">
        <v>555</v>
      </c>
      <c r="O386" s="94" t="s">
        <v>556</v>
      </c>
      <c r="P386" s="167" t="s">
        <v>557</v>
      </c>
      <c r="Q386" s="33" t="s">
        <v>8</v>
      </c>
      <c r="R386" s="33" t="s">
        <v>11</v>
      </c>
    </row>
    <row r="387" spans="1:18" s="33" customFormat="1">
      <c r="A387" s="113">
        <v>5.9999999999999995E-4</v>
      </c>
      <c r="B387" s="33">
        <v>5.7799999999999997E-2</v>
      </c>
      <c r="C387" s="41">
        <v>133</v>
      </c>
      <c r="D387" s="42">
        <v>15</v>
      </c>
      <c r="E387" s="46">
        <v>23.598299839999999</v>
      </c>
      <c r="F387" s="46">
        <v>42.032341180000003</v>
      </c>
      <c r="G387" s="19">
        <f>F387-E387</f>
        <v>18.434041340000004</v>
      </c>
      <c r="H387" s="33">
        <f>AVERAGE(G387:G389)</f>
        <v>18.403597059999999</v>
      </c>
      <c r="I387" s="33">
        <f>_xlfn.STDEV.P(G387:G389)</f>
        <v>1.1304738165596591</v>
      </c>
      <c r="J387" s="113">
        <v>5.9999999999999995E-4</v>
      </c>
      <c r="K387" s="33">
        <v>5.6300000000000003E-2</v>
      </c>
      <c r="L387" s="41">
        <v>133</v>
      </c>
      <c r="M387" s="42">
        <v>15</v>
      </c>
      <c r="N387" s="113">
        <v>24.116860280000001</v>
      </c>
      <c r="O387" s="113">
        <v>45.658259579999999</v>
      </c>
      <c r="P387" s="19">
        <f>O387-N387</f>
        <v>21.541399299999998</v>
      </c>
      <c r="Q387" s="33">
        <f>AVERAGE(P387:P389)</f>
        <v>21.3102464</v>
      </c>
      <c r="R387" s="33">
        <f>_xlfn.STDEV.P(P387:P389)</f>
        <v>1.7074030181276321</v>
      </c>
    </row>
    <row r="388" spans="1:18">
      <c r="A388" s="113">
        <v>5.9999999999999995E-4</v>
      </c>
      <c r="B388" s="33">
        <v>5.4199999999999998E-2</v>
      </c>
      <c r="C388" s="45">
        <v>133</v>
      </c>
      <c r="D388" s="46">
        <v>15</v>
      </c>
      <c r="E388" s="46">
        <v>23.78514478</v>
      </c>
      <c r="F388" s="46">
        <v>43.55781065</v>
      </c>
      <c r="G388" s="22">
        <f>F388-E388</f>
        <v>19.772665870000001</v>
      </c>
      <c r="H388" s="33"/>
      <c r="I388" s="33"/>
      <c r="J388" s="113">
        <v>5.9999999999999995E-4</v>
      </c>
      <c r="K388" s="33">
        <v>5.57E-2</v>
      </c>
      <c r="L388" s="45">
        <v>133</v>
      </c>
      <c r="M388" s="46">
        <v>15</v>
      </c>
      <c r="N388" s="46">
        <v>24.108963320000001</v>
      </c>
      <c r="O388" s="46">
        <v>47.385162479999998</v>
      </c>
      <c r="P388" s="22">
        <f>O388-N388</f>
        <v>23.276199159999997</v>
      </c>
      <c r="Q388" s="33"/>
      <c r="R388" s="33"/>
    </row>
    <row r="389" spans="1:18">
      <c r="A389" s="113">
        <v>5.9999999999999995E-4</v>
      </c>
      <c r="B389" s="33">
        <v>5.3400000000000003E-2</v>
      </c>
      <c r="C389" s="43">
        <v>133</v>
      </c>
      <c r="D389" s="44">
        <v>15</v>
      </c>
      <c r="E389" s="24">
        <v>23.785439669999999</v>
      </c>
      <c r="F389" s="24">
        <v>40.789523639999999</v>
      </c>
      <c r="G389" s="25">
        <f>F389-E389</f>
        <v>17.00408397</v>
      </c>
      <c r="H389" s="33"/>
      <c r="I389" s="33"/>
      <c r="J389" s="113">
        <v>5.9999999999999995E-4</v>
      </c>
      <c r="K389" s="33">
        <v>5.8200000000000002E-2</v>
      </c>
      <c r="L389" s="43">
        <v>133</v>
      </c>
      <c r="M389" s="44">
        <v>15</v>
      </c>
      <c r="N389" s="24">
        <v>24.107512539999998</v>
      </c>
      <c r="O389" s="24">
        <v>43.220653280000001</v>
      </c>
      <c r="P389" s="25">
        <f>O389-N389</f>
        <v>19.113140740000002</v>
      </c>
      <c r="Q389" s="33"/>
      <c r="R389" s="33"/>
    </row>
    <row r="390" spans="1:18">
      <c r="A390" s="113"/>
      <c r="B390" s="113"/>
      <c r="C390" s="113"/>
      <c r="D390" s="113"/>
      <c r="E390" s="113"/>
    </row>
    <row r="391" spans="1:18">
      <c r="A391" s="113"/>
      <c r="B391" s="113"/>
      <c r="C391" s="113"/>
      <c r="D391" s="113"/>
      <c r="E391" s="113"/>
    </row>
    <row r="392" spans="1:18">
      <c r="A392" s="113"/>
      <c r="B392" s="113"/>
      <c r="C392" s="113"/>
      <c r="D392" s="113"/>
      <c r="E392" s="113"/>
    </row>
    <row r="393" spans="1:18">
      <c r="A393" s="113"/>
      <c r="B393" s="113"/>
      <c r="C393" s="113"/>
      <c r="D393" s="113"/>
      <c r="E393" s="113"/>
    </row>
    <row r="394" spans="1:18">
      <c r="A394" s="113"/>
      <c r="B394" s="113"/>
      <c r="C394" s="113"/>
      <c r="D394" s="113"/>
      <c r="E394" s="113"/>
    </row>
    <row r="395" spans="1:18" s="33" customFormat="1">
      <c r="A395" s="113"/>
      <c r="B395" s="113"/>
      <c r="C395" s="113"/>
      <c r="D395" s="113"/>
      <c r="E395" s="113"/>
    </row>
    <row r="396" spans="1:18" s="33" customFormat="1">
      <c r="A396" s="113"/>
      <c r="B396" s="113"/>
      <c r="C396" s="113"/>
      <c r="D396" s="113"/>
      <c r="E396" s="113"/>
    </row>
    <row r="397" spans="1:18">
      <c r="A397" s="113"/>
      <c r="B397" s="113"/>
      <c r="C397" s="113"/>
      <c r="D397" s="113"/>
      <c r="E397" s="113"/>
    </row>
    <row r="398" spans="1:18">
      <c r="A398" s="113"/>
      <c r="B398" s="113"/>
      <c r="C398" s="113"/>
      <c r="D398" s="113"/>
      <c r="E398" s="113"/>
    </row>
    <row r="399" spans="1:18">
      <c r="A399" s="113"/>
      <c r="B399" s="113"/>
      <c r="C399" s="113"/>
      <c r="D399" s="113"/>
      <c r="E399" s="113"/>
    </row>
    <row r="400" spans="1:18">
      <c r="A400" s="113"/>
      <c r="B400" s="113"/>
      <c r="C400" s="113"/>
      <c r="D400" s="113"/>
      <c r="E400" s="113"/>
    </row>
    <row r="401" spans="1:5">
      <c r="A401" s="113"/>
      <c r="B401" s="113"/>
      <c r="C401" s="113"/>
      <c r="D401" s="113"/>
      <c r="E401" s="113"/>
    </row>
    <row r="402" spans="1:5">
      <c r="A402" s="113"/>
      <c r="B402" s="113"/>
      <c r="C402" s="113"/>
      <c r="D402" s="113"/>
      <c r="E402" s="113"/>
    </row>
    <row r="403" spans="1:5">
      <c r="A403" s="113"/>
      <c r="B403" s="113"/>
      <c r="C403" s="113"/>
      <c r="D403" s="113"/>
      <c r="E403" s="113"/>
    </row>
    <row r="404" spans="1:5">
      <c r="A404" s="113"/>
      <c r="B404" s="113"/>
      <c r="C404" s="113"/>
      <c r="D404" s="113"/>
      <c r="E404" s="113"/>
    </row>
    <row r="405" spans="1:5">
      <c r="A405" s="113"/>
      <c r="B405" s="113"/>
      <c r="C405" s="113"/>
      <c r="D405" s="113"/>
      <c r="E405" s="113"/>
    </row>
    <row r="406" spans="1:5">
      <c r="A406" s="113"/>
      <c r="B406" s="113"/>
      <c r="C406" s="113"/>
      <c r="D406" s="113"/>
      <c r="E406" s="113"/>
    </row>
    <row r="407" spans="1:5">
      <c r="A407" s="113"/>
      <c r="B407" s="113"/>
      <c r="C407" s="113"/>
      <c r="D407" s="113"/>
      <c r="E407" s="113"/>
    </row>
    <row r="408" spans="1:5">
      <c r="A408" s="113"/>
      <c r="B408" s="113"/>
      <c r="C408" s="113"/>
      <c r="D408" s="113"/>
      <c r="E408" s="113"/>
    </row>
    <row r="409" spans="1:5">
      <c r="A409" s="113"/>
      <c r="B409" s="113"/>
      <c r="C409" s="113"/>
      <c r="D409" s="113"/>
      <c r="E409" s="113"/>
    </row>
    <row r="410" spans="1:5">
      <c r="A410" s="113"/>
      <c r="B410" s="113"/>
      <c r="C410" s="113"/>
      <c r="D410" s="113"/>
      <c r="E410" s="113"/>
    </row>
    <row r="411" spans="1:5">
      <c r="A411" s="113"/>
      <c r="B411" s="113"/>
      <c r="C411" s="113"/>
      <c r="D411" s="113"/>
      <c r="E411" s="113"/>
    </row>
    <row r="412" spans="1:5">
      <c r="A412" s="113"/>
      <c r="B412" s="113"/>
      <c r="C412" s="113"/>
      <c r="D412" s="113"/>
      <c r="E412" s="113"/>
    </row>
    <row r="413" spans="1:5">
      <c r="A413" s="113"/>
      <c r="B413" s="113"/>
      <c r="C413" s="113"/>
      <c r="D413" s="113"/>
      <c r="E413" s="113"/>
    </row>
    <row r="414" spans="1:5">
      <c r="A414" s="113"/>
      <c r="B414" s="113"/>
      <c r="C414" s="113"/>
      <c r="D414" s="113"/>
      <c r="E414" s="113"/>
    </row>
    <row r="415" spans="1:5">
      <c r="A415" s="113"/>
      <c r="B415" s="113"/>
      <c r="C415" s="113"/>
      <c r="D415" s="113"/>
      <c r="E415" s="113"/>
    </row>
    <row r="416" spans="1:5">
      <c r="A416" s="113"/>
      <c r="B416" s="113"/>
      <c r="C416" s="113"/>
      <c r="D416" s="113"/>
      <c r="E416" s="113"/>
    </row>
    <row r="417" spans="1:5">
      <c r="A417" s="113"/>
      <c r="B417" s="113"/>
      <c r="C417" s="113"/>
      <c r="D417" s="113"/>
      <c r="E417" s="113"/>
    </row>
    <row r="418" spans="1:5">
      <c r="A418" s="113"/>
      <c r="B418" s="113"/>
      <c r="C418" s="113"/>
      <c r="D418" s="113"/>
      <c r="E418" s="113"/>
    </row>
    <row r="419" spans="1:5">
      <c r="A419" s="113"/>
      <c r="B419" s="113"/>
      <c r="C419" s="113"/>
      <c r="D419" s="113"/>
      <c r="E419" s="113"/>
    </row>
    <row r="440" spans="12:12">
      <c r="L440">
        <f>0.2/100</f>
        <v>2E-3</v>
      </c>
    </row>
  </sheetData>
  <phoneticPr fontId="1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opLeftCell="A85" workbookViewId="0">
      <selection activeCell="K51" sqref="K51"/>
    </sheetView>
  </sheetViews>
  <sheetFormatPr defaultRowHeight="15"/>
  <sheetData>
    <row r="1" spans="1:16">
      <c r="A1" s="49" t="s">
        <v>564</v>
      </c>
      <c r="B1" s="49"/>
      <c r="C1" s="49"/>
      <c r="D1" s="49"/>
      <c r="E1" s="49"/>
      <c r="F1" s="49"/>
      <c r="G1" s="49"/>
      <c r="H1" s="49"/>
      <c r="I1" s="49"/>
      <c r="J1" s="49"/>
    </row>
    <row r="2" spans="1:16">
      <c r="A2" t="s">
        <v>565</v>
      </c>
    </row>
    <row r="4" spans="1:16">
      <c r="A4" s="52" t="s">
        <v>566</v>
      </c>
    </row>
    <row r="5" spans="1:16">
      <c r="D5" s="113"/>
      <c r="E5" s="113"/>
      <c r="F5" s="113" t="s">
        <v>148</v>
      </c>
      <c r="G5" s="113"/>
      <c r="H5" s="113"/>
      <c r="I5" s="113" t="s">
        <v>149</v>
      </c>
      <c r="J5" s="113"/>
      <c r="K5" s="113"/>
      <c r="L5" s="113" t="s">
        <v>150</v>
      </c>
      <c r="M5" s="113"/>
      <c r="N5" s="113"/>
    </row>
    <row r="6" spans="1:16">
      <c r="B6" t="s">
        <v>567</v>
      </c>
      <c r="C6" t="s">
        <v>141</v>
      </c>
      <c r="D6" s="37" t="s">
        <v>6</v>
      </c>
      <c r="E6" s="168" t="s">
        <v>7</v>
      </c>
      <c r="F6" s="37" t="s">
        <v>580</v>
      </c>
      <c r="G6" s="38" t="s">
        <v>581</v>
      </c>
      <c r="H6" s="168" t="s">
        <v>582</v>
      </c>
      <c r="I6" s="37" t="s">
        <v>580</v>
      </c>
      <c r="J6" s="38" t="s">
        <v>581</v>
      </c>
      <c r="K6" s="168" t="s">
        <v>582</v>
      </c>
      <c r="L6" s="37" t="s">
        <v>580</v>
      </c>
      <c r="M6" s="38" t="s">
        <v>581</v>
      </c>
      <c r="N6" s="168" t="s">
        <v>582</v>
      </c>
      <c r="O6" t="s">
        <v>8</v>
      </c>
      <c r="P6" t="s">
        <v>11</v>
      </c>
    </row>
    <row r="7" spans="1:16">
      <c r="A7" t="s">
        <v>558</v>
      </c>
      <c r="B7" t="s">
        <v>568</v>
      </c>
      <c r="C7">
        <v>0.1052</v>
      </c>
      <c r="D7" s="17">
        <v>133</v>
      </c>
      <c r="E7" s="19">
        <v>15</v>
      </c>
      <c r="F7" s="17">
        <v>24.112389929999999</v>
      </c>
      <c r="G7" s="18">
        <v>25.64218048</v>
      </c>
      <c r="H7" s="19">
        <v>1.5297905510000001</v>
      </c>
      <c r="I7" s="17">
        <v>23.718719849999999</v>
      </c>
      <c r="J7" s="18">
        <v>25.12790412</v>
      </c>
      <c r="K7" s="19">
        <v>1.4091842699999999</v>
      </c>
      <c r="L7" s="17">
        <v>23.597927309999999</v>
      </c>
      <c r="M7" s="18">
        <v>24.80864673</v>
      </c>
      <c r="N7" s="19">
        <v>1.21071942</v>
      </c>
      <c r="O7">
        <v>1.597901281</v>
      </c>
      <c r="P7">
        <v>0.215638518</v>
      </c>
    </row>
    <row r="8" spans="1:16">
      <c r="A8" t="s">
        <v>559</v>
      </c>
      <c r="B8" t="s">
        <v>569</v>
      </c>
      <c r="C8">
        <v>9.7500000000000003E-2</v>
      </c>
      <c r="D8" s="20">
        <v>133</v>
      </c>
      <c r="E8" s="22">
        <v>15</v>
      </c>
      <c r="F8" s="20">
        <v>24.114997630000001</v>
      </c>
      <c r="G8" s="21">
        <v>25.988539370000002</v>
      </c>
      <c r="H8" s="22">
        <v>1.8735417400000001</v>
      </c>
      <c r="I8" s="20">
        <v>24.112762459999999</v>
      </c>
      <c r="J8" s="21">
        <v>25.981088790000001</v>
      </c>
      <c r="K8" s="22">
        <v>1.8683263299999999</v>
      </c>
      <c r="L8" s="20">
        <v>24.11853666</v>
      </c>
      <c r="M8" s="21">
        <v>25.979412409999998</v>
      </c>
      <c r="N8" s="22">
        <v>1.8608757499999999</v>
      </c>
    </row>
    <row r="9" spans="1:16">
      <c r="A9" t="s">
        <v>570</v>
      </c>
      <c r="B9" t="s">
        <v>571</v>
      </c>
      <c r="C9">
        <v>0.10299999999999999</v>
      </c>
      <c r="D9" s="23">
        <v>133</v>
      </c>
      <c r="E9" s="25">
        <v>15</v>
      </c>
      <c r="F9" s="23">
        <v>24.110899809999999</v>
      </c>
      <c r="G9" s="24">
        <v>25.638827719999998</v>
      </c>
      <c r="H9" s="25">
        <v>1.5279279100000001</v>
      </c>
      <c r="I9" s="23">
        <v>24.077837859999999</v>
      </c>
      <c r="J9" s="24">
        <v>25.646371429999999</v>
      </c>
      <c r="K9" s="25">
        <v>1.56853357</v>
      </c>
      <c r="L9" s="23">
        <v>24.112762459999999</v>
      </c>
      <c r="M9" s="24">
        <v>25.644974449999999</v>
      </c>
      <c r="N9" s="25">
        <v>1.53221199</v>
      </c>
    </row>
    <row r="11" spans="1:16">
      <c r="A11" s="52" t="s">
        <v>572</v>
      </c>
    </row>
    <row r="12" spans="1:16">
      <c r="D12" s="113"/>
      <c r="E12" s="113"/>
      <c r="F12" s="113" t="s">
        <v>148</v>
      </c>
      <c r="G12" s="113"/>
      <c r="H12" s="113"/>
      <c r="I12" s="113" t="s">
        <v>149</v>
      </c>
      <c r="J12" s="113"/>
      <c r="K12" s="113"/>
      <c r="L12" s="113" t="s">
        <v>150</v>
      </c>
      <c r="M12" s="113"/>
      <c r="N12" s="113"/>
    </row>
    <row r="13" spans="1:16">
      <c r="B13" t="s">
        <v>567</v>
      </c>
      <c r="C13" t="s">
        <v>141</v>
      </c>
      <c r="D13" s="37" t="s">
        <v>6</v>
      </c>
      <c r="E13" s="168" t="s">
        <v>7</v>
      </c>
      <c r="F13" s="37" t="s">
        <v>580</v>
      </c>
      <c r="G13" s="38" t="s">
        <v>581</v>
      </c>
      <c r="H13" s="168" t="s">
        <v>582</v>
      </c>
      <c r="I13" s="37" t="s">
        <v>580</v>
      </c>
      <c r="J13" s="38" t="s">
        <v>581</v>
      </c>
      <c r="K13" s="168" t="s">
        <v>582</v>
      </c>
      <c r="L13" s="37" t="s">
        <v>580</v>
      </c>
      <c r="M13" s="38" t="s">
        <v>581</v>
      </c>
      <c r="N13" s="168" t="s">
        <v>582</v>
      </c>
      <c r="O13" t="s">
        <v>8</v>
      </c>
      <c r="P13" t="s">
        <v>11</v>
      </c>
    </row>
    <row r="14" spans="1:16">
      <c r="A14" t="s">
        <v>558</v>
      </c>
      <c r="B14" t="s">
        <v>573</v>
      </c>
      <c r="C14">
        <v>0.1012</v>
      </c>
      <c r="D14" s="17">
        <v>133</v>
      </c>
      <c r="E14" s="19">
        <v>15</v>
      </c>
      <c r="F14" s="17">
        <v>24.113600649999999</v>
      </c>
      <c r="G14" s="18">
        <v>41.529613230000002</v>
      </c>
      <c r="H14" s="19">
        <v>17.41601258</v>
      </c>
      <c r="I14" s="17">
        <v>27.859007739999999</v>
      </c>
      <c r="J14" s="18">
        <v>44.522511629999997</v>
      </c>
      <c r="K14" s="19">
        <v>16.663503890000001</v>
      </c>
      <c r="L14" s="17">
        <v>27.518981849999999</v>
      </c>
      <c r="M14" s="18">
        <v>44.594875399999999</v>
      </c>
      <c r="N14" s="19">
        <v>17.07589355</v>
      </c>
      <c r="O14">
        <v>16.899550739999999</v>
      </c>
      <c r="P14">
        <v>0.513642606</v>
      </c>
    </row>
    <row r="15" spans="1:16">
      <c r="A15" t="s">
        <v>559</v>
      </c>
      <c r="B15" t="s">
        <v>574</v>
      </c>
      <c r="C15">
        <v>0.1021</v>
      </c>
      <c r="D15" s="20">
        <v>133</v>
      </c>
      <c r="E15" s="22">
        <v>15</v>
      </c>
      <c r="F15" s="20">
        <v>24.628435799999998</v>
      </c>
      <c r="G15" s="21">
        <v>40.529113799999998</v>
      </c>
      <c r="H15" s="22">
        <v>15.900677999999999</v>
      </c>
      <c r="I15" s="20">
        <v>26.316644329999999</v>
      </c>
      <c r="J15" s="21">
        <v>42.597716460000001</v>
      </c>
      <c r="K15" s="22">
        <v>16.281072129999998</v>
      </c>
      <c r="L15" s="20">
        <v>27.301238609999999</v>
      </c>
      <c r="M15" s="21">
        <v>44.079023990000003</v>
      </c>
      <c r="N15" s="22">
        <v>16.777785380000001</v>
      </c>
    </row>
    <row r="16" spans="1:16">
      <c r="A16" t="s">
        <v>570</v>
      </c>
      <c r="B16" t="s">
        <v>575</v>
      </c>
      <c r="C16">
        <v>0.1026</v>
      </c>
      <c r="D16" s="23">
        <v>133</v>
      </c>
      <c r="E16" s="25">
        <v>15</v>
      </c>
      <c r="F16" s="23">
        <v>24.11080668</v>
      </c>
      <c r="G16" s="24">
        <v>41.591204349999998</v>
      </c>
      <c r="H16" s="25">
        <v>17.480397669999999</v>
      </c>
      <c r="I16" s="23">
        <v>27.854164860000001</v>
      </c>
      <c r="J16" s="24">
        <v>44.958905870000002</v>
      </c>
      <c r="K16" s="25">
        <v>17.104741010000001</v>
      </c>
      <c r="L16" s="23">
        <v>29.391592259999999</v>
      </c>
      <c r="M16" s="24">
        <v>46.787464730000003</v>
      </c>
      <c r="N16" s="25">
        <v>17.39587247</v>
      </c>
    </row>
    <row r="19" spans="1:17">
      <c r="A19" s="52" t="s">
        <v>576</v>
      </c>
      <c r="B19" s="52"/>
      <c r="C19" s="52"/>
      <c r="D19" s="52"/>
      <c r="E19" s="52"/>
    </row>
    <row r="20" spans="1:17">
      <c r="F20" t="s">
        <v>148</v>
      </c>
      <c r="I20" t="s">
        <v>149</v>
      </c>
      <c r="L20" t="s">
        <v>150</v>
      </c>
    </row>
    <row r="21" spans="1:17">
      <c r="B21" t="s">
        <v>567</v>
      </c>
      <c r="C21" t="s">
        <v>141</v>
      </c>
      <c r="D21" s="37" t="s">
        <v>6</v>
      </c>
      <c r="E21" s="168" t="s">
        <v>7</v>
      </c>
      <c r="F21" s="37" t="s">
        <v>580</v>
      </c>
      <c r="G21" s="38" t="s">
        <v>581</v>
      </c>
      <c r="H21" s="168" t="s">
        <v>582</v>
      </c>
      <c r="I21" s="37" t="s">
        <v>580</v>
      </c>
      <c r="J21" s="38" t="s">
        <v>581</v>
      </c>
      <c r="K21" s="168" t="s">
        <v>582</v>
      </c>
      <c r="L21" s="37" t="s">
        <v>580</v>
      </c>
      <c r="M21" s="38" t="s">
        <v>581</v>
      </c>
      <c r="N21" s="168" t="s">
        <v>582</v>
      </c>
      <c r="O21" t="s">
        <v>8</v>
      </c>
      <c r="P21" t="s">
        <v>11</v>
      </c>
    </row>
    <row r="22" spans="1:17">
      <c r="A22" t="s">
        <v>558</v>
      </c>
      <c r="B22" t="s">
        <v>577</v>
      </c>
      <c r="C22">
        <v>0.1018</v>
      </c>
      <c r="D22" s="17">
        <v>133</v>
      </c>
      <c r="E22" s="19">
        <v>15</v>
      </c>
      <c r="F22" s="17">
        <v>24.49423221</v>
      </c>
      <c r="G22" s="18">
        <v>33.135509229999997</v>
      </c>
      <c r="H22" s="19">
        <v>8.6412770200000004</v>
      </c>
      <c r="I22" s="17">
        <v>26.780988319999999</v>
      </c>
      <c r="J22" s="18">
        <v>35.690456730000001</v>
      </c>
      <c r="K22" s="19">
        <v>8.9094684100000006</v>
      </c>
      <c r="L22" s="17">
        <v>27.834567199999999</v>
      </c>
      <c r="M22" s="18">
        <v>36.509761750000003</v>
      </c>
      <c r="N22" s="19">
        <v>8.6751945500000005</v>
      </c>
      <c r="O22">
        <v>8.7929466279999993</v>
      </c>
      <c r="P22">
        <v>0.42594076199999997</v>
      </c>
    </row>
    <row r="23" spans="1:17">
      <c r="A23" t="s">
        <v>559</v>
      </c>
      <c r="B23" t="s">
        <v>578</v>
      </c>
      <c r="C23">
        <v>0.1022</v>
      </c>
      <c r="D23" s="20">
        <v>133</v>
      </c>
      <c r="E23" s="22">
        <v>15</v>
      </c>
      <c r="F23" s="20">
        <v>24.119561109999999</v>
      </c>
      <c r="G23" s="21">
        <v>32.653092299999997</v>
      </c>
      <c r="H23" s="22">
        <v>8.5335311899999997</v>
      </c>
      <c r="I23" s="20">
        <v>24.783687279999999</v>
      </c>
      <c r="J23" s="21">
        <v>32.848949449999999</v>
      </c>
      <c r="K23" s="22">
        <v>8.0652621700000005</v>
      </c>
      <c r="L23" s="20">
        <v>24.51229987</v>
      </c>
      <c r="M23" s="21">
        <v>32.910227409999997</v>
      </c>
      <c r="N23" s="22">
        <v>8.3979275399999995</v>
      </c>
    </row>
    <row r="24" spans="1:17">
      <c r="A24" t="s">
        <v>570</v>
      </c>
      <c r="B24" t="s">
        <v>579</v>
      </c>
      <c r="C24">
        <v>9.6500000000000002E-2</v>
      </c>
      <c r="D24" s="23">
        <v>133</v>
      </c>
      <c r="E24" s="25">
        <v>15</v>
      </c>
      <c r="F24" s="23">
        <v>24.783780409999999</v>
      </c>
      <c r="G24" s="24">
        <v>34.258707870000002</v>
      </c>
      <c r="H24" s="25">
        <v>9.47492746</v>
      </c>
      <c r="I24" s="23">
        <v>25.638268929999999</v>
      </c>
      <c r="J24" s="24">
        <v>34.874870919999999</v>
      </c>
      <c r="K24" s="25">
        <v>9.2366019900000005</v>
      </c>
      <c r="L24" s="23">
        <v>25.979505540000002</v>
      </c>
      <c r="M24" s="24">
        <v>35.181834860000002</v>
      </c>
      <c r="N24" s="25">
        <v>9.2023293200000005</v>
      </c>
    </row>
    <row r="29" spans="1:17">
      <c r="A29" s="110" t="s">
        <v>587</v>
      </c>
      <c r="B29" s="49"/>
      <c r="C29" s="49"/>
      <c r="D29" s="49"/>
      <c r="E29" s="49"/>
      <c r="F29" s="49"/>
      <c r="G29" s="49"/>
      <c r="H29" s="113"/>
      <c r="I29" s="113"/>
      <c r="J29" s="113"/>
      <c r="K29" s="113"/>
      <c r="L29" s="113"/>
      <c r="M29" s="113"/>
      <c r="N29" s="113"/>
      <c r="O29" s="113"/>
      <c r="P29" s="113"/>
      <c r="Q29" s="113"/>
    </row>
    <row r="30" spans="1:17">
      <c r="A30" s="113" t="s">
        <v>565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</row>
    <row r="31" spans="1:17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</row>
    <row r="32" spans="1:17">
      <c r="A32" s="52" t="s">
        <v>588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46"/>
      <c r="M32" s="46"/>
      <c r="N32" s="21"/>
      <c r="O32" s="21"/>
      <c r="P32" s="21"/>
      <c r="Q32" s="113"/>
    </row>
    <row r="33" spans="1:17">
      <c r="A33" s="113"/>
      <c r="B33" s="113"/>
      <c r="C33" s="113"/>
      <c r="D33" s="113"/>
      <c r="E33" s="113"/>
      <c r="F33" s="75" t="s">
        <v>148</v>
      </c>
      <c r="G33" s="169"/>
      <c r="H33" s="170"/>
      <c r="I33" s="75" t="s">
        <v>149</v>
      </c>
      <c r="J33" s="169"/>
      <c r="K33" s="170"/>
      <c r="L33" s="75" t="s">
        <v>150</v>
      </c>
      <c r="M33" s="169"/>
      <c r="N33" s="170"/>
      <c r="O33" s="21"/>
      <c r="P33" s="21"/>
      <c r="Q33" s="113"/>
    </row>
    <row r="34" spans="1:17">
      <c r="A34" s="113"/>
      <c r="B34" s="113" t="s">
        <v>567</v>
      </c>
      <c r="C34" s="113" t="s">
        <v>141</v>
      </c>
      <c r="D34" s="37" t="s">
        <v>6</v>
      </c>
      <c r="E34" s="38" t="s">
        <v>7</v>
      </c>
      <c r="F34" s="94" t="s">
        <v>589</v>
      </c>
      <c r="G34" s="94" t="s">
        <v>590</v>
      </c>
      <c r="H34" s="172" t="s">
        <v>591</v>
      </c>
      <c r="I34" s="94" t="s">
        <v>589</v>
      </c>
      <c r="J34" s="94" t="s">
        <v>590</v>
      </c>
      <c r="K34" s="172" t="s">
        <v>591</v>
      </c>
      <c r="L34" s="94" t="s">
        <v>589</v>
      </c>
      <c r="M34" s="94" t="s">
        <v>590</v>
      </c>
      <c r="N34" s="172" t="s">
        <v>591</v>
      </c>
      <c r="O34" s="113" t="s">
        <v>8</v>
      </c>
      <c r="P34" s="113" t="s">
        <v>11</v>
      </c>
      <c r="Q34" s="113"/>
    </row>
    <row r="35" spans="1:17">
      <c r="A35" s="113" t="s">
        <v>558</v>
      </c>
      <c r="B35" s="171" t="s">
        <v>592</v>
      </c>
      <c r="C35" s="171">
        <v>2.2499999999999999E-2</v>
      </c>
      <c r="D35" s="41">
        <v>133</v>
      </c>
      <c r="E35" s="42">
        <v>15</v>
      </c>
      <c r="F35" s="113">
        <v>24.113693779999998</v>
      </c>
      <c r="G35" s="18">
        <v>26.594983880000001</v>
      </c>
      <c r="H35" s="19">
        <f>G35-F35</f>
        <v>2.4812901000000025</v>
      </c>
      <c r="I35" s="17">
        <v>25.46131763</v>
      </c>
      <c r="J35" s="18">
        <v>27.669272729999999</v>
      </c>
      <c r="K35" s="19">
        <f>J35-I35</f>
        <v>2.2079550999999995</v>
      </c>
      <c r="L35" s="17">
        <v>25.46914074</v>
      </c>
      <c r="M35" s="42">
        <v>27.828717730000001</v>
      </c>
      <c r="N35" s="173">
        <f>M35-L35</f>
        <v>2.3595769900000008</v>
      </c>
      <c r="O35" s="113">
        <f>AVERAGE(N35:N37,K35:K37,H35:H37)</f>
        <v>2.3034058377777784</v>
      </c>
      <c r="P35" s="113">
        <f>_xlfn.STDEV.P(N35:N37,K35:K37,H35:H37)</f>
        <v>0.12633236976435752</v>
      </c>
      <c r="Q35" s="113"/>
    </row>
    <row r="36" spans="1:17">
      <c r="A36" s="113" t="s">
        <v>559</v>
      </c>
      <c r="B36" s="171" t="s">
        <v>593</v>
      </c>
      <c r="C36" s="171">
        <v>2.29E-2</v>
      </c>
      <c r="D36" s="45">
        <v>133</v>
      </c>
      <c r="E36" s="46">
        <v>15</v>
      </c>
      <c r="F36" s="46">
        <v>24.450087509999999</v>
      </c>
      <c r="G36" s="46">
        <v>26.724717120000001</v>
      </c>
      <c r="H36" s="22">
        <f>G36-F36</f>
        <v>2.2746296100000016</v>
      </c>
      <c r="I36" s="20">
        <v>25.476591320000001</v>
      </c>
      <c r="J36" s="21">
        <v>27.596125010000002</v>
      </c>
      <c r="K36" s="22">
        <f>J36-I36</f>
        <v>2.1195336900000008</v>
      </c>
      <c r="L36" s="20">
        <v>26.33135923</v>
      </c>
      <c r="M36" s="46">
        <v>28.47419953</v>
      </c>
      <c r="N36" s="48">
        <f>M36-L36</f>
        <v>2.1428402999999996</v>
      </c>
      <c r="O36" s="21"/>
      <c r="P36" s="21"/>
      <c r="Q36" s="113"/>
    </row>
    <row r="37" spans="1:17">
      <c r="A37" s="113" t="s">
        <v>570</v>
      </c>
      <c r="B37" s="171" t="s">
        <v>594</v>
      </c>
      <c r="C37" s="171">
        <v>2.3400000000000001E-2</v>
      </c>
      <c r="D37" s="43">
        <v>133</v>
      </c>
      <c r="E37" s="44">
        <v>15</v>
      </c>
      <c r="F37" s="24">
        <v>26.01759663</v>
      </c>
      <c r="G37" s="24">
        <v>28.482707319999999</v>
      </c>
      <c r="H37" s="25">
        <f>G37-F37</f>
        <v>2.4651106899999995</v>
      </c>
      <c r="I37" s="23">
        <v>26.330148510000001</v>
      </c>
      <c r="J37" s="24">
        <v>28.597530190000001</v>
      </c>
      <c r="K37" s="25">
        <f>J37-I37</f>
        <v>2.2673816799999997</v>
      </c>
      <c r="L37" s="23">
        <v>26.666169709999998</v>
      </c>
      <c r="M37" s="44">
        <v>29.078504089999999</v>
      </c>
      <c r="N37" s="174">
        <f>M37-L37</f>
        <v>2.4123343800000008</v>
      </c>
      <c r="O37" s="21"/>
      <c r="P37" s="21"/>
      <c r="Q37" s="113"/>
    </row>
    <row r="38" spans="1:17">
      <c r="A38" s="113"/>
      <c r="B38" s="113"/>
      <c r="C38" s="46"/>
      <c r="D38" s="46"/>
      <c r="E38" s="21"/>
      <c r="F38" s="21"/>
      <c r="G38" s="21"/>
      <c r="H38" s="113"/>
      <c r="I38" s="113"/>
      <c r="J38" s="113"/>
      <c r="K38" s="113"/>
      <c r="L38" s="46"/>
      <c r="M38" s="46"/>
      <c r="N38" s="21"/>
      <c r="O38" s="21"/>
      <c r="P38" s="21"/>
      <c r="Q38" s="113"/>
    </row>
    <row r="39" spans="1:17">
      <c r="A39" s="52" t="s">
        <v>595</v>
      </c>
      <c r="B39" s="52"/>
      <c r="C39" s="175"/>
      <c r="D39" s="175"/>
      <c r="E39" s="21"/>
      <c r="F39" s="21"/>
      <c r="G39" s="21"/>
      <c r="H39" s="113"/>
      <c r="I39" s="113"/>
      <c r="J39" s="113"/>
      <c r="K39" s="113"/>
      <c r="L39" s="46"/>
      <c r="M39" s="46"/>
      <c r="N39" s="21"/>
      <c r="O39" s="21"/>
      <c r="P39" s="21"/>
      <c r="Q39" s="113"/>
    </row>
    <row r="40" spans="1:17">
      <c r="A40" s="113"/>
      <c r="B40" s="113"/>
      <c r="C40" s="113"/>
      <c r="D40" s="113"/>
      <c r="E40" s="113"/>
      <c r="F40" s="75" t="s">
        <v>148</v>
      </c>
      <c r="G40" s="169"/>
      <c r="H40" s="170"/>
      <c r="I40" s="75" t="s">
        <v>149</v>
      </c>
      <c r="J40" s="169"/>
      <c r="K40" s="170"/>
      <c r="L40" s="75" t="s">
        <v>150</v>
      </c>
      <c r="M40" s="169"/>
      <c r="N40" s="170"/>
      <c r="O40" s="21"/>
      <c r="P40" s="21"/>
      <c r="Q40" s="113"/>
    </row>
    <row r="41" spans="1:17">
      <c r="A41" s="113"/>
      <c r="B41" s="113" t="s">
        <v>567</v>
      </c>
      <c r="C41" s="113" t="s">
        <v>141</v>
      </c>
      <c r="D41" s="37" t="s">
        <v>6</v>
      </c>
      <c r="E41" s="38" t="s">
        <v>7</v>
      </c>
      <c r="F41" s="94" t="s">
        <v>589</v>
      </c>
      <c r="G41" s="94" t="s">
        <v>590</v>
      </c>
      <c r="H41" s="172" t="s">
        <v>591</v>
      </c>
      <c r="I41" s="94" t="s">
        <v>589</v>
      </c>
      <c r="J41" s="94" t="s">
        <v>590</v>
      </c>
      <c r="K41" s="172" t="s">
        <v>591</v>
      </c>
      <c r="L41" s="94" t="s">
        <v>589</v>
      </c>
      <c r="M41" s="94" t="s">
        <v>590</v>
      </c>
      <c r="N41" s="172" t="s">
        <v>591</v>
      </c>
      <c r="O41" s="113" t="s">
        <v>8</v>
      </c>
      <c r="P41" s="113" t="s">
        <v>11</v>
      </c>
      <c r="Q41" s="113"/>
    </row>
    <row r="42" spans="1:17">
      <c r="A42" s="113" t="s">
        <v>558</v>
      </c>
      <c r="B42" s="171" t="s">
        <v>573</v>
      </c>
      <c r="C42" s="171">
        <v>2.1399999999999999E-2</v>
      </c>
      <c r="D42" s="41">
        <v>133</v>
      </c>
      <c r="E42" s="42">
        <v>15</v>
      </c>
      <c r="F42" s="113">
        <v>28.5441818</v>
      </c>
      <c r="G42" s="18">
        <v>42.681730799999997</v>
      </c>
      <c r="H42" s="19">
        <f>G42-F42</f>
        <v>14.137548999999996</v>
      </c>
      <c r="I42" s="17">
        <v>31.937642060000002</v>
      </c>
      <c r="J42" s="113">
        <v>47.604011499999999</v>
      </c>
      <c r="K42" s="19">
        <f>J42-I42</f>
        <v>15.666369439999997</v>
      </c>
      <c r="L42" s="17">
        <v>34.506136750000003</v>
      </c>
      <c r="M42" s="42">
        <v>49.0729477</v>
      </c>
      <c r="N42" s="173">
        <f>M42-L42</f>
        <v>14.566810949999997</v>
      </c>
      <c r="O42" s="113">
        <f>AVERAGE(N42:N43,K42:K43,H42:H43)</f>
        <v>14.990483341666666</v>
      </c>
      <c r="P42" s="113">
        <f>_xlfn.STDEV.P(N42:N43,K42:K43,H42:H43)</f>
        <v>0.53388877963736092</v>
      </c>
      <c r="Q42" s="113"/>
    </row>
    <row r="43" spans="1:17">
      <c r="A43" s="113" t="s">
        <v>559</v>
      </c>
      <c r="B43" s="171" t="s">
        <v>574</v>
      </c>
      <c r="C43" s="171">
        <v>2.4199999999999999E-2</v>
      </c>
      <c r="D43" s="45">
        <v>133</v>
      </c>
      <c r="E43" s="46">
        <v>15</v>
      </c>
      <c r="F43" s="46">
        <v>25.471003379999999</v>
      </c>
      <c r="G43" s="46">
        <v>40.848829649999999</v>
      </c>
      <c r="H43" s="22">
        <f>G43-F43</f>
        <v>15.37782627</v>
      </c>
      <c r="I43" s="20">
        <v>27.859100869999999</v>
      </c>
      <c r="J43" s="21">
        <v>43.25089698</v>
      </c>
      <c r="K43" s="22">
        <f>J43-I43</f>
        <v>15.391796110000001</v>
      </c>
      <c r="L43" s="20">
        <v>28.52676606</v>
      </c>
      <c r="M43" s="46">
        <v>43.329314340000003</v>
      </c>
      <c r="N43" s="48">
        <f>M43-L43</f>
        <v>14.802548280000003</v>
      </c>
      <c r="O43" s="21"/>
      <c r="P43" s="21"/>
      <c r="Q43" s="113"/>
    </row>
    <row r="44" spans="1:17">
      <c r="A44" s="113" t="s">
        <v>570</v>
      </c>
      <c r="B44" s="171" t="s">
        <v>575</v>
      </c>
      <c r="C44" s="171"/>
      <c r="D44" s="43">
        <v>133</v>
      </c>
      <c r="E44" s="44">
        <v>15</v>
      </c>
      <c r="F44" s="24"/>
      <c r="G44" s="24"/>
      <c r="H44" s="25">
        <f>G44-F44</f>
        <v>0</v>
      </c>
      <c r="I44" s="23"/>
      <c r="J44" s="24"/>
      <c r="K44" s="25">
        <f>J44-I44</f>
        <v>0</v>
      </c>
      <c r="L44" s="23"/>
      <c r="M44" s="44"/>
      <c r="N44" s="174">
        <f>M44-L44</f>
        <v>0</v>
      </c>
      <c r="O44" s="21" t="s">
        <v>596</v>
      </c>
      <c r="P44" s="21"/>
      <c r="Q44" s="113"/>
    </row>
    <row r="45" spans="1:17">
      <c r="A45" s="113"/>
      <c r="B45" s="113"/>
      <c r="C45" s="46"/>
      <c r="D45" s="46"/>
      <c r="E45" s="21"/>
      <c r="F45" s="21"/>
      <c r="G45" s="21"/>
      <c r="H45" s="113"/>
      <c r="I45" s="113"/>
      <c r="J45" s="113"/>
      <c r="K45" s="113"/>
      <c r="L45" s="46"/>
      <c r="M45" s="46"/>
      <c r="N45" s="21"/>
      <c r="O45" s="21"/>
      <c r="P45" s="21"/>
      <c r="Q45" s="113"/>
    </row>
    <row r="46" spans="1:17">
      <c r="A46" s="113"/>
      <c r="B46" s="113"/>
      <c r="C46" s="46"/>
      <c r="D46" s="46"/>
      <c r="E46" s="21"/>
      <c r="F46" s="21"/>
      <c r="G46" s="21"/>
      <c r="H46" s="113"/>
      <c r="I46" s="113"/>
      <c r="J46" s="113"/>
      <c r="K46" s="113"/>
      <c r="L46" s="46"/>
      <c r="M46" s="46"/>
      <c r="N46" s="21"/>
      <c r="O46" s="21"/>
      <c r="P46" s="21"/>
      <c r="Q46" s="113"/>
    </row>
    <row r="47" spans="1:17">
      <c r="A47" s="52" t="s">
        <v>597</v>
      </c>
      <c r="B47" s="52"/>
      <c r="C47" s="175"/>
      <c r="D47" s="175"/>
      <c r="E47" s="21"/>
      <c r="F47" s="21"/>
      <c r="G47" s="21"/>
      <c r="H47" s="113"/>
      <c r="I47" s="113"/>
      <c r="J47" s="113"/>
      <c r="K47" s="113"/>
      <c r="L47" s="46"/>
      <c r="M47" s="46"/>
      <c r="N47" s="21"/>
      <c r="O47" s="21"/>
      <c r="P47" s="21"/>
      <c r="Q47" s="113"/>
    </row>
    <row r="48" spans="1:17">
      <c r="A48" s="113"/>
      <c r="B48" s="113"/>
      <c r="C48" s="113"/>
      <c r="D48" s="113"/>
      <c r="E48" s="113"/>
      <c r="F48" s="75" t="s">
        <v>148</v>
      </c>
      <c r="G48" s="169"/>
      <c r="H48" s="170"/>
      <c r="I48" s="75" t="s">
        <v>149</v>
      </c>
      <c r="J48" s="169"/>
      <c r="K48" s="170"/>
      <c r="L48" s="75" t="s">
        <v>150</v>
      </c>
      <c r="M48" s="169"/>
      <c r="N48" s="170"/>
      <c r="O48" s="21"/>
      <c r="P48" s="21"/>
      <c r="Q48" s="113"/>
    </row>
    <row r="49" spans="1:18">
      <c r="A49" s="113"/>
      <c r="B49" s="113" t="s">
        <v>567</v>
      </c>
      <c r="C49" s="113" t="s">
        <v>141</v>
      </c>
      <c r="D49" s="37" t="s">
        <v>6</v>
      </c>
      <c r="E49" s="38" t="s">
        <v>7</v>
      </c>
      <c r="F49" s="94" t="s">
        <v>589</v>
      </c>
      <c r="G49" s="94" t="s">
        <v>590</v>
      </c>
      <c r="H49" s="172" t="s">
        <v>591</v>
      </c>
      <c r="I49" s="94" t="s">
        <v>589</v>
      </c>
      <c r="J49" s="94" t="s">
        <v>590</v>
      </c>
      <c r="K49" s="172" t="s">
        <v>591</v>
      </c>
      <c r="L49" s="94" t="s">
        <v>589</v>
      </c>
      <c r="M49" s="94" t="s">
        <v>590</v>
      </c>
      <c r="N49" s="172" t="s">
        <v>591</v>
      </c>
      <c r="O49" s="113" t="s">
        <v>8</v>
      </c>
      <c r="P49" s="113" t="s">
        <v>11</v>
      </c>
      <c r="Q49" s="113"/>
    </row>
    <row r="50" spans="1:18">
      <c r="A50" s="113" t="s">
        <v>558</v>
      </c>
      <c r="B50" s="171" t="s">
        <v>577</v>
      </c>
      <c r="C50" s="171">
        <v>2.4500000000000001E-2</v>
      </c>
      <c r="D50" s="41">
        <v>133</v>
      </c>
      <c r="E50" s="42">
        <v>15</v>
      </c>
      <c r="F50" s="113">
        <v>25.13917313</v>
      </c>
      <c r="G50" s="18">
        <v>29.27016313</v>
      </c>
      <c r="H50" s="19">
        <f>G50-F50</f>
        <v>4.1309900000000006</v>
      </c>
      <c r="I50" s="17">
        <v>25.540480049999999</v>
      </c>
      <c r="J50" s="113">
        <v>30.274074689999999</v>
      </c>
      <c r="K50" s="19">
        <f>J50-I50</f>
        <v>4.7335946399999997</v>
      </c>
      <c r="L50" s="17">
        <v>25.482924310000001</v>
      </c>
      <c r="M50" s="42">
        <v>30.256007029999999</v>
      </c>
      <c r="N50" s="173">
        <f>M50-L50</f>
        <v>4.7730827199999979</v>
      </c>
      <c r="O50" s="113">
        <f>AVERAGE(N50:N52,K50:K52,H50:H52)</f>
        <v>4.924998028888889</v>
      </c>
      <c r="P50" s="113">
        <f>_xlfn.STDEV.P(N50:N52,K50:K52,H50:H52)</f>
        <v>0.37914203219772818</v>
      </c>
      <c r="Q50" s="113"/>
    </row>
    <row r="51" spans="1:18">
      <c r="A51" s="113" t="s">
        <v>559</v>
      </c>
      <c r="B51" s="171" t="s">
        <v>578</v>
      </c>
      <c r="C51" s="171">
        <v>2.12E-2</v>
      </c>
      <c r="D51" s="45">
        <v>133</v>
      </c>
      <c r="E51" s="46">
        <v>15</v>
      </c>
      <c r="F51" s="46">
        <v>25.64450879</v>
      </c>
      <c r="G51" s="46">
        <v>30.479632939999998</v>
      </c>
      <c r="H51" s="22">
        <f>G51-F51</f>
        <v>4.8351241499999986</v>
      </c>
      <c r="I51" s="20">
        <v>26.160834049999998</v>
      </c>
      <c r="J51" s="21">
        <v>30.975042340000002</v>
      </c>
      <c r="K51" s="22">
        <f>J51-I51</f>
        <v>4.8142082900000034</v>
      </c>
      <c r="L51" s="20">
        <v>26.324094909999999</v>
      </c>
      <c r="M51" s="46">
        <v>31.2826971</v>
      </c>
      <c r="N51" s="48">
        <f>M51-L51</f>
        <v>4.9586021900000006</v>
      </c>
      <c r="O51" s="21"/>
      <c r="P51" s="21"/>
      <c r="Q51" s="113"/>
    </row>
    <row r="52" spans="1:18">
      <c r="A52" s="113" t="s">
        <v>570</v>
      </c>
      <c r="B52" s="171" t="s">
        <v>579</v>
      </c>
      <c r="C52" s="171">
        <v>2.6200000000000001E-2</v>
      </c>
      <c r="D52" s="43">
        <v>133</v>
      </c>
      <c r="E52" s="44">
        <v>15</v>
      </c>
      <c r="F52" s="24">
        <v>25.130325559999999</v>
      </c>
      <c r="G52" s="24">
        <v>30.391325999999999</v>
      </c>
      <c r="H52" s="25">
        <f>G52-F52</f>
        <v>5.2610004400000001</v>
      </c>
      <c r="I52" s="23">
        <v>32.623002390000003</v>
      </c>
      <c r="J52" s="24">
        <v>38.019667300000002</v>
      </c>
      <c r="K52" s="25">
        <f>J52-I52</f>
        <v>5.3966649099999984</v>
      </c>
      <c r="L52" s="23">
        <v>33.232646180000003</v>
      </c>
      <c r="M52" s="44">
        <v>38.654361100000003</v>
      </c>
      <c r="N52" s="174">
        <f>M52-L52</f>
        <v>5.4217149199999994</v>
      </c>
      <c r="O52" s="21"/>
      <c r="P52" s="21"/>
      <c r="Q52" s="113"/>
    </row>
    <row r="55" spans="1:18">
      <c r="A55" s="49" t="s">
        <v>598</v>
      </c>
      <c r="B55" s="49"/>
      <c r="C55" s="49"/>
      <c r="D55" s="49"/>
      <c r="E55" s="49"/>
      <c r="F55" s="49" t="s">
        <v>599</v>
      </c>
      <c r="G55" s="49"/>
      <c r="H55" s="49"/>
      <c r="I55" s="49"/>
      <c r="J55" s="49"/>
      <c r="K55" s="49"/>
      <c r="L55" s="49"/>
      <c r="M55" s="49"/>
      <c r="N55" s="49" t="s">
        <v>600</v>
      </c>
      <c r="O55" s="49"/>
      <c r="P55" s="49"/>
      <c r="Q55" s="113"/>
      <c r="R55" s="113"/>
    </row>
    <row r="56" spans="1:18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</row>
    <row r="57" spans="1:18">
      <c r="A57" s="113"/>
      <c r="B57" s="113"/>
      <c r="C57" s="113" t="s">
        <v>601</v>
      </c>
      <c r="D57" s="113"/>
      <c r="E57" s="113" t="s">
        <v>602</v>
      </c>
      <c r="F57" s="113"/>
      <c r="G57" s="113"/>
      <c r="H57" s="113"/>
      <c r="I57" s="113" t="s">
        <v>601</v>
      </c>
      <c r="J57" s="113"/>
      <c r="K57" s="113" t="s">
        <v>602</v>
      </c>
      <c r="L57" s="113"/>
      <c r="M57" s="113"/>
      <c r="N57" s="113"/>
      <c r="O57" s="113"/>
      <c r="P57" s="113" t="s">
        <v>601</v>
      </c>
      <c r="Q57" s="113"/>
      <c r="R57" s="113" t="s">
        <v>602</v>
      </c>
    </row>
    <row r="58" spans="1:18">
      <c r="A58" s="113"/>
      <c r="B58" s="60" t="s">
        <v>141</v>
      </c>
      <c r="C58" s="176" t="s">
        <v>603</v>
      </c>
      <c r="D58" s="60" t="s">
        <v>141</v>
      </c>
      <c r="E58" s="177" t="s">
        <v>603</v>
      </c>
      <c r="F58" s="113"/>
      <c r="G58" s="113"/>
      <c r="H58" s="60" t="s">
        <v>141</v>
      </c>
      <c r="I58" s="176" t="s">
        <v>603</v>
      </c>
      <c r="J58" s="60" t="s">
        <v>141</v>
      </c>
      <c r="K58" s="177" t="s">
        <v>603</v>
      </c>
      <c r="L58" s="113"/>
      <c r="M58" s="113"/>
      <c r="N58" s="113"/>
      <c r="O58" s="60" t="s">
        <v>141</v>
      </c>
      <c r="P58" s="176" t="s">
        <v>603</v>
      </c>
      <c r="Q58" s="60" t="s">
        <v>141</v>
      </c>
      <c r="R58" s="177" t="s">
        <v>603</v>
      </c>
    </row>
    <row r="59" spans="1:18">
      <c r="A59" s="200" t="s">
        <v>558</v>
      </c>
      <c r="B59" s="203">
        <v>0.1052</v>
      </c>
      <c r="C59" s="60">
        <v>1.5297905511590066</v>
      </c>
      <c r="D59" s="203">
        <v>0.10349999999999999</v>
      </c>
      <c r="E59" s="60">
        <v>1.48592594</v>
      </c>
      <c r="F59" s="113"/>
      <c r="G59" s="200" t="s">
        <v>558</v>
      </c>
      <c r="H59" s="203">
        <v>0.1012</v>
      </c>
      <c r="I59" s="60">
        <v>17.416012580000004</v>
      </c>
      <c r="J59" s="203">
        <v>0.1023</v>
      </c>
      <c r="K59" s="60">
        <v>17.65230541</v>
      </c>
      <c r="L59" s="113"/>
      <c r="M59" s="113"/>
      <c r="N59" s="200" t="s">
        <v>558</v>
      </c>
      <c r="O59" s="203">
        <v>0.1018</v>
      </c>
      <c r="P59" s="60">
        <v>8.6412770199999969</v>
      </c>
      <c r="Q59" s="203">
        <v>0.1023</v>
      </c>
      <c r="R59" s="60">
        <v>9.2445253899999997</v>
      </c>
    </row>
    <row r="60" spans="1:18">
      <c r="A60" s="201"/>
      <c r="B60" s="204"/>
      <c r="C60" s="61">
        <v>1.4091842700000008</v>
      </c>
      <c r="D60" s="204"/>
      <c r="E60" s="61">
        <v>1.4863026399999999</v>
      </c>
      <c r="F60" s="113"/>
      <c r="G60" s="201"/>
      <c r="H60" s="204"/>
      <c r="I60" s="61">
        <v>16.663503889999998</v>
      </c>
      <c r="J60" s="204"/>
      <c r="K60" s="61">
        <v>17.987797579999999</v>
      </c>
      <c r="L60" s="113"/>
      <c r="M60" s="113"/>
      <c r="N60" s="201"/>
      <c r="O60" s="204"/>
      <c r="P60" s="61">
        <v>8.9094684100000023</v>
      </c>
      <c r="Q60" s="204"/>
      <c r="R60" s="61">
        <v>9.5206441500000007</v>
      </c>
    </row>
    <row r="61" spans="1:18">
      <c r="A61" s="202"/>
      <c r="B61" s="204"/>
      <c r="C61" s="62">
        <v>1.2107194200000002</v>
      </c>
      <c r="D61" s="204"/>
      <c r="E61" s="62">
        <v>1.4660228599999989</v>
      </c>
      <c r="F61" s="113"/>
      <c r="G61" s="202"/>
      <c r="H61" s="204"/>
      <c r="I61" s="62">
        <v>17.07589355</v>
      </c>
      <c r="J61" s="204"/>
      <c r="K61" s="62">
        <v>17.890256140000002</v>
      </c>
      <c r="L61" s="113"/>
      <c r="M61" s="113"/>
      <c r="N61" s="202"/>
      <c r="O61" s="204"/>
      <c r="P61" s="62">
        <v>8.6751945500000041</v>
      </c>
      <c r="Q61" s="204"/>
      <c r="R61" s="62">
        <v>9.28963319</v>
      </c>
    </row>
    <row r="62" spans="1:18">
      <c r="A62" s="200" t="s">
        <v>559</v>
      </c>
      <c r="B62" s="203">
        <v>9.7500000000000003E-2</v>
      </c>
      <c r="C62" s="61">
        <v>1.6735417400000001</v>
      </c>
      <c r="D62" s="203">
        <v>0.1026</v>
      </c>
      <c r="E62" s="61">
        <v>1.5295888399999988</v>
      </c>
      <c r="F62" s="113"/>
      <c r="G62" s="200" t="s">
        <v>559</v>
      </c>
      <c r="H62" s="203">
        <v>0.1021</v>
      </c>
      <c r="I62" s="61">
        <v>15.900677999999999</v>
      </c>
      <c r="J62" s="203">
        <v>9.8599999999999993E-2</v>
      </c>
      <c r="K62" s="61">
        <v>17.569503690000001</v>
      </c>
      <c r="L62" s="113"/>
      <c r="M62" s="113"/>
      <c r="N62" s="200" t="s">
        <v>559</v>
      </c>
      <c r="O62" s="203">
        <v>0.1022</v>
      </c>
      <c r="P62" s="61">
        <v>8.5335311899999979</v>
      </c>
      <c r="Q62" s="203">
        <v>9.8599999999999993E-2</v>
      </c>
      <c r="R62" s="113">
        <v>9.0151170800000031</v>
      </c>
    </row>
    <row r="63" spans="1:18">
      <c r="A63" s="201"/>
      <c r="B63" s="204"/>
      <c r="C63" s="61">
        <v>1.66832633</v>
      </c>
      <c r="D63" s="204"/>
      <c r="E63" s="61">
        <v>1.5789630100000001</v>
      </c>
      <c r="F63" s="113"/>
      <c r="G63" s="201"/>
      <c r="H63" s="204"/>
      <c r="I63" s="61">
        <v>16.281072130000002</v>
      </c>
      <c r="J63" s="204"/>
      <c r="K63" s="61">
        <v>17.256418020000002</v>
      </c>
      <c r="L63" s="113"/>
      <c r="M63" s="113"/>
      <c r="N63" s="201"/>
      <c r="O63" s="204"/>
      <c r="P63" s="61">
        <v>8.0652621700000005</v>
      </c>
      <c r="Q63" s="204"/>
      <c r="R63" s="61">
        <v>9.0256189399999993</v>
      </c>
    </row>
    <row r="64" spans="1:18">
      <c r="A64" s="202"/>
      <c r="B64" s="204"/>
      <c r="C64" s="61">
        <v>1.66087575</v>
      </c>
      <c r="D64" s="204"/>
      <c r="E64" s="61">
        <v>1.5220636999999999</v>
      </c>
      <c r="F64" s="113"/>
      <c r="G64" s="202"/>
      <c r="H64" s="204"/>
      <c r="I64" s="61">
        <v>16.777785380000005</v>
      </c>
      <c r="J64" s="204"/>
      <c r="K64" s="61">
        <v>17.77475995</v>
      </c>
      <c r="L64" s="113"/>
      <c r="M64" s="113"/>
      <c r="N64" s="202"/>
      <c r="O64" s="204"/>
      <c r="P64" s="61">
        <v>8.3979275399999977</v>
      </c>
      <c r="Q64" s="204"/>
      <c r="R64" s="61">
        <v>9.2348956399999995</v>
      </c>
    </row>
    <row r="65" spans="1:18">
      <c r="A65" s="201" t="s">
        <v>570</v>
      </c>
      <c r="B65" s="203">
        <v>0.10299999999999999</v>
      </c>
      <c r="C65" s="60">
        <v>1.5279279099999989</v>
      </c>
      <c r="D65" s="203">
        <v>0.10580000000000001</v>
      </c>
      <c r="E65" s="60">
        <v>1.4830333099999997</v>
      </c>
      <c r="F65" s="113"/>
      <c r="G65" s="201" t="s">
        <v>570</v>
      </c>
      <c r="H65" s="203">
        <v>0.1026</v>
      </c>
      <c r="I65" s="60">
        <v>17.480397669999999</v>
      </c>
      <c r="J65" s="203">
        <v>0.1045</v>
      </c>
      <c r="K65" s="60">
        <v>15.296477510000001</v>
      </c>
      <c r="L65" s="113"/>
      <c r="M65" s="113"/>
      <c r="N65" s="201" t="s">
        <v>570</v>
      </c>
      <c r="O65" s="203">
        <v>9.6500000000000002E-2</v>
      </c>
      <c r="P65" s="60">
        <v>9.47492746</v>
      </c>
      <c r="Q65" s="203">
        <v>0.1045</v>
      </c>
      <c r="R65" s="61">
        <v>8.3956658900000001</v>
      </c>
    </row>
    <row r="66" spans="1:18">
      <c r="A66" s="201"/>
      <c r="B66" s="204"/>
      <c r="C66" s="61">
        <v>1.5685335699999996</v>
      </c>
      <c r="D66" s="204"/>
      <c r="E66" s="61">
        <v>1.4750064000000001</v>
      </c>
      <c r="F66" s="113"/>
      <c r="G66" s="201"/>
      <c r="H66" s="204"/>
      <c r="I66" s="61">
        <v>17.104741010000001</v>
      </c>
      <c r="J66" s="204"/>
      <c r="K66" s="61">
        <v>15.23056689</v>
      </c>
      <c r="L66" s="113"/>
      <c r="M66" s="113"/>
      <c r="N66" s="201"/>
      <c r="O66" s="204"/>
      <c r="P66" s="61">
        <v>9.2366019900000005</v>
      </c>
      <c r="Q66" s="204"/>
      <c r="R66" s="61">
        <v>8.5902648900000003</v>
      </c>
    </row>
    <row r="67" spans="1:18">
      <c r="A67" s="202"/>
      <c r="B67" s="205"/>
      <c r="C67" s="62">
        <v>1.5322119900000004</v>
      </c>
      <c r="D67" s="205"/>
      <c r="E67" s="62">
        <v>1.4930604999999999</v>
      </c>
      <c r="F67" s="113"/>
      <c r="G67" s="202"/>
      <c r="H67" s="205"/>
      <c r="I67" s="62">
        <v>17.395872470000004</v>
      </c>
      <c r="J67" s="205"/>
      <c r="K67" s="62">
        <v>15.134849379999995</v>
      </c>
      <c r="L67" s="113"/>
      <c r="M67" s="113"/>
      <c r="N67" s="202"/>
      <c r="O67" s="205"/>
      <c r="P67" s="62">
        <v>9.2023293200000005</v>
      </c>
      <c r="Q67" s="205"/>
      <c r="R67" s="62">
        <v>8.4877109300000004</v>
      </c>
    </row>
    <row r="68" spans="1:18">
      <c r="A68" s="113"/>
      <c r="B68" s="113" t="s">
        <v>604</v>
      </c>
      <c r="C68" s="61">
        <f>AVERAGE(C59:C67)</f>
        <v>1.531234614573223</v>
      </c>
      <c r="D68" s="113"/>
      <c r="E68" s="60">
        <f>AVERAGE(E59:E67)</f>
        <v>1.5022185777777775</v>
      </c>
      <c r="F68" s="113"/>
      <c r="G68" s="113"/>
      <c r="H68" s="113" t="s">
        <v>604</v>
      </c>
      <c r="I68" s="61">
        <f>AVERAGE(I59:I67)</f>
        <v>16.899550742222221</v>
      </c>
      <c r="J68" s="113"/>
      <c r="K68" s="60">
        <f>AVERAGE(K59:K67)</f>
        <v>16.865881618888888</v>
      </c>
      <c r="L68" s="113"/>
      <c r="M68" s="113"/>
      <c r="N68" s="113"/>
      <c r="O68" s="113" t="s">
        <v>604</v>
      </c>
      <c r="P68" s="61">
        <f>AVERAGE(P59:P67)</f>
        <v>8.792946627777777</v>
      </c>
      <c r="Q68" s="113"/>
      <c r="R68" s="60">
        <f>AVERAGE(R59:R67)</f>
        <v>8.9782306777777787</v>
      </c>
    </row>
    <row r="69" spans="1:18">
      <c r="A69" s="113"/>
      <c r="B69" s="113" t="s">
        <v>11</v>
      </c>
      <c r="C69" s="62">
        <f>_xlfn.STDEV.P(C59:C67)</f>
        <v>0.13939701252032241</v>
      </c>
      <c r="D69" s="113"/>
      <c r="E69" s="62">
        <f>_xlfn.STDEV.P(E59:E67)</f>
        <v>3.3423233139523015E-2</v>
      </c>
      <c r="F69" s="113"/>
      <c r="G69" s="113"/>
      <c r="H69" s="113" t="s">
        <v>11</v>
      </c>
      <c r="I69" s="62">
        <f>_xlfn.STDEV.P(I59:I67)</f>
        <v>0.51364260613254231</v>
      </c>
      <c r="J69" s="113"/>
      <c r="K69" s="62">
        <f>_xlfn.STDEV.P(K59:K67)</f>
        <v>1.1801092046654389</v>
      </c>
      <c r="L69" s="113"/>
      <c r="M69" s="171"/>
      <c r="N69" s="113"/>
      <c r="O69" s="113" t="s">
        <v>11</v>
      </c>
      <c r="P69" s="62">
        <f>_xlfn.STDEV.P(P59:P67)</f>
        <v>0.42594076156620891</v>
      </c>
      <c r="Q69" s="113"/>
      <c r="R69" s="62">
        <f>_xlfn.STDEV.P(R59:R67)</f>
        <v>0.37447574280236462</v>
      </c>
    </row>
    <row r="70" spans="1:18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71"/>
      <c r="N70" s="113"/>
      <c r="O70" s="113"/>
      <c r="P70" s="113"/>
      <c r="Q70" s="113"/>
      <c r="R70" s="113"/>
    </row>
    <row r="71" spans="1:18">
      <c r="A71" s="52"/>
      <c r="B71" s="113"/>
      <c r="C71" s="113"/>
      <c r="D71" s="113"/>
      <c r="E71" s="113"/>
      <c r="F71" s="113"/>
      <c r="G71" s="113"/>
      <c r="H71" s="113"/>
      <c r="I71" s="113"/>
      <c r="J71" s="113"/>
      <c r="K71" s="52"/>
      <c r="L71" s="113"/>
      <c r="M71" s="171"/>
      <c r="N71" s="113"/>
      <c r="O71" s="113"/>
      <c r="P71" s="113"/>
      <c r="Q71" s="113"/>
      <c r="R71" s="113"/>
    </row>
    <row r="72" spans="1:18">
      <c r="A72" s="113"/>
      <c r="B72" s="113"/>
      <c r="C72" s="113"/>
      <c r="D72" s="171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>
      <c r="A73" s="113"/>
      <c r="B73" s="113"/>
      <c r="C73" s="113"/>
      <c r="D73" s="171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>
      <c r="A74" s="49" t="s">
        <v>605</v>
      </c>
      <c r="B74" s="49"/>
      <c r="C74" s="49"/>
      <c r="D74" s="49"/>
      <c r="E74" s="49"/>
      <c r="F74" s="49" t="s">
        <v>606</v>
      </c>
      <c r="G74" s="49"/>
      <c r="H74" s="49"/>
      <c r="I74" s="49"/>
      <c r="J74" s="49"/>
      <c r="K74" s="49"/>
      <c r="L74" s="49"/>
      <c r="M74" s="49"/>
      <c r="N74" s="49" t="s">
        <v>600</v>
      </c>
      <c r="O74" s="49"/>
      <c r="P74" s="49"/>
      <c r="Q74" s="113"/>
      <c r="R74" s="113"/>
    </row>
    <row r="75" spans="1:18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</row>
    <row r="76" spans="1:18">
      <c r="A76" s="113"/>
      <c r="B76" s="113"/>
      <c r="C76" s="113" t="s">
        <v>601</v>
      </c>
      <c r="D76" s="113"/>
      <c r="E76" s="113" t="s">
        <v>602</v>
      </c>
      <c r="F76" s="113"/>
      <c r="G76" s="113"/>
      <c r="H76" s="113"/>
      <c r="I76" s="113" t="s">
        <v>601</v>
      </c>
      <c r="J76" s="113"/>
      <c r="K76" s="113" t="s">
        <v>602</v>
      </c>
      <c r="L76" s="113"/>
      <c r="M76" s="113"/>
      <c r="N76" s="113"/>
      <c r="O76" s="113"/>
      <c r="P76" s="113" t="s">
        <v>601</v>
      </c>
      <c r="Q76" s="113"/>
      <c r="R76" s="113" t="s">
        <v>602</v>
      </c>
    </row>
    <row r="77" spans="1:18">
      <c r="A77" s="113"/>
      <c r="B77" s="60" t="s">
        <v>141</v>
      </c>
      <c r="C77" s="176" t="s">
        <v>603</v>
      </c>
      <c r="D77" s="60" t="s">
        <v>141</v>
      </c>
      <c r="E77" s="177" t="s">
        <v>603</v>
      </c>
      <c r="F77" s="113"/>
      <c r="G77" s="113"/>
      <c r="H77" s="60" t="s">
        <v>141</v>
      </c>
      <c r="I77" s="176" t="s">
        <v>603</v>
      </c>
      <c r="J77" s="60" t="s">
        <v>141</v>
      </c>
      <c r="K77" s="177" t="s">
        <v>603</v>
      </c>
      <c r="L77" s="113"/>
      <c r="M77" s="113"/>
      <c r="N77" s="113"/>
      <c r="O77" s="60" t="s">
        <v>141</v>
      </c>
      <c r="P77" s="176" t="s">
        <v>603</v>
      </c>
      <c r="Q77" s="60" t="s">
        <v>141</v>
      </c>
      <c r="R77" s="177" t="s">
        <v>603</v>
      </c>
    </row>
    <row r="78" spans="1:18">
      <c r="A78" s="200" t="s">
        <v>558</v>
      </c>
      <c r="B78" s="203">
        <v>2.2499999999999999E-2</v>
      </c>
      <c r="C78" s="60">
        <v>2.4812901000000025</v>
      </c>
      <c r="D78" s="203">
        <v>2.41E-2</v>
      </c>
      <c r="E78" s="60">
        <v>2.1644119500000016</v>
      </c>
      <c r="F78" s="113"/>
      <c r="G78" s="200" t="s">
        <v>558</v>
      </c>
      <c r="H78" s="203">
        <v>2.1399999999999999E-2</v>
      </c>
      <c r="I78" s="60">
        <v>14.137548999999996</v>
      </c>
      <c r="J78" s="203">
        <v>2.5600000000000001E-2</v>
      </c>
      <c r="K78" s="60">
        <v>14.85963409</v>
      </c>
      <c r="L78" s="113"/>
      <c r="M78" s="113"/>
      <c r="N78" s="200" t="s">
        <v>558</v>
      </c>
      <c r="O78" s="203">
        <v>2.4500000000000001E-2</v>
      </c>
      <c r="P78" s="60">
        <v>4.1309900000000006</v>
      </c>
      <c r="Q78" s="203">
        <v>2.4500000000000001E-2</v>
      </c>
      <c r="R78" s="60">
        <v>4.3546241099999996</v>
      </c>
    </row>
    <row r="79" spans="1:18">
      <c r="A79" s="201"/>
      <c r="B79" s="204"/>
      <c r="C79" s="61">
        <v>2.2079550999999995</v>
      </c>
      <c r="D79" s="204"/>
      <c r="E79" s="61">
        <v>2.1756020299999999</v>
      </c>
      <c r="F79" s="113"/>
      <c r="G79" s="201"/>
      <c r="H79" s="204"/>
      <c r="I79" s="61">
        <v>15.666369439999997</v>
      </c>
      <c r="J79" s="204"/>
      <c r="K79" s="61">
        <v>14.58910026</v>
      </c>
      <c r="L79" s="113"/>
      <c r="M79" s="113"/>
      <c r="N79" s="201"/>
      <c r="O79" s="204"/>
      <c r="P79" s="61">
        <v>4.7335946399999997</v>
      </c>
      <c r="Q79" s="204"/>
      <c r="R79" s="61">
        <v>4.3802641400000004</v>
      </c>
    </row>
    <row r="80" spans="1:18">
      <c r="A80" s="202"/>
      <c r="B80" s="204"/>
      <c r="C80" s="62">
        <v>2.3595769900000008</v>
      </c>
      <c r="D80" s="204"/>
      <c r="E80" s="62">
        <v>2.15442015</v>
      </c>
      <c r="F80" s="113"/>
      <c r="G80" s="202"/>
      <c r="H80" s="204"/>
      <c r="I80" s="62">
        <v>14.566810949999997</v>
      </c>
      <c r="J80" s="204"/>
      <c r="K80" s="62">
        <v>14.678912540000001</v>
      </c>
      <c r="L80" s="113"/>
      <c r="M80" s="113"/>
      <c r="N80" s="202"/>
      <c r="O80" s="204"/>
      <c r="P80" s="62">
        <v>4.7730827199999979</v>
      </c>
      <c r="Q80" s="204"/>
      <c r="R80" s="62">
        <v>4.2215263500000004</v>
      </c>
    </row>
    <row r="81" spans="1:18">
      <c r="A81" s="200" t="s">
        <v>559</v>
      </c>
      <c r="B81" s="203">
        <v>2.29E-2</v>
      </c>
      <c r="C81" s="61">
        <v>2.2746296100000016</v>
      </c>
      <c r="D81" s="203">
        <v>2.3599999999999999E-2</v>
      </c>
      <c r="E81" s="61">
        <v>2.2248515500000003</v>
      </c>
      <c r="F81" s="113"/>
      <c r="G81" s="200" t="s">
        <v>559</v>
      </c>
      <c r="H81" s="203">
        <v>2.4199999999999999E-2</v>
      </c>
      <c r="I81" s="61">
        <v>15.37782627</v>
      </c>
      <c r="J81" s="203">
        <v>2.46E-2</v>
      </c>
      <c r="K81" s="61">
        <v>13.523859409999996</v>
      </c>
      <c r="L81" s="113"/>
      <c r="M81" s="113"/>
      <c r="N81" s="200" t="s">
        <v>559</v>
      </c>
      <c r="O81" s="203">
        <v>2.12E-2</v>
      </c>
      <c r="P81" s="61">
        <v>4.8351241499999986</v>
      </c>
      <c r="Q81" s="203">
        <v>2.7199999999999998E-2</v>
      </c>
      <c r="R81" s="113">
        <v>3.8259429499999982</v>
      </c>
    </row>
    <row r="82" spans="1:18">
      <c r="A82" s="201"/>
      <c r="B82" s="204"/>
      <c r="C82" s="61">
        <v>2.1195336900000008</v>
      </c>
      <c r="D82" s="204"/>
      <c r="E82" s="61">
        <v>2.2456120697999999</v>
      </c>
      <c r="F82" s="113"/>
      <c r="G82" s="201"/>
      <c r="H82" s="204"/>
      <c r="I82" s="61">
        <v>15.391796110000001</v>
      </c>
      <c r="J82" s="204"/>
      <c r="K82" s="61">
        <v>13.628745690000001</v>
      </c>
      <c r="L82" s="113"/>
      <c r="M82" s="113"/>
      <c r="N82" s="201"/>
      <c r="O82" s="204"/>
      <c r="P82" s="61">
        <v>4.8142082900000034</v>
      </c>
      <c r="Q82" s="204"/>
      <c r="R82" s="61">
        <v>3.6814790199999998</v>
      </c>
    </row>
    <row r="83" spans="1:18">
      <c r="A83" s="202"/>
      <c r="B83" s="204"/>
      <c r="C83" s="61">
        <v>2.1428402999999996</v>
      </c>
      <c r="D83" s="204"/>
      <c r="E83" s="61">
        <v>2.3402651699999999</v>
      </c>
      <c r="F83" s="113"/>
      <c r="G83" s="202"/>
      <c r="H83" s="204"/>
      <c r="I83" s="61">
        <v>14.802548280000003</v>
      </c>
      <c r="J83" s="204"/>
      <c r="K83" s="61">
        <v>13.22156408</v>
      </c>
      <c r="L83" s="113"/>
      <c r="M83" s="113"/>
      <c r="N83" s="202"/>
      <c r="O83" s="204"/>
      <c r="P83" s="61">
        <v>4.9586021900000006</v>
      </c>
      <c r="Q83" s="204"/>
      <c r="R83" s="61">
        <v>3.7714560254</v>
      </c>
    </row>
    <row r="84" spans="1:18">
      <c r="A84" s="201" t="s">
        <v>570</v>
      </c>
      <c r="B84" s="203">
        <v>2.3400000000000001E-2</v>
      </c>
      <c r="C84" s="60">
        <v>2.4651106899999995</v>
      </c>
      <c r="D84" s="203">
        <v>2.29E-2</v>
      </c>
      <c r="E84" s="60">
        <v>2.2970040099999984</v>
      </c>
      <c r="F84" s="113"/>
      <c r="G84" s="201" t="s">
        <v>570</v>
      </c>
      <c r="H84" s="203" t="s">
        <v>607</v>
      </c>
      <c r="I84" s="60"/>
      <c r="J84" s="203">
        <v>2.3900000000000001E-2</v>
      </c>
      <c r="K84" s="60">
        <v>15.523368940000005</v>
      </c>
      <c r="L84" s="113"/>
      <c r="M84" s="113"/>
      <c r="N84" s="201" t="s">
        <v>570</v>
      </c>
      <c r="O84" s="203">
        <v>2.6200000000000001E-2</v>
      </c>
      <c r="P84" s="60">
        <v>5.2610004400000001</v>
      </c>
      <c r="Q84" s="203">
        <v>2.6200000000000001E-2</v>
      </c>
      <c r="R84" s="61">
        <v>4.8937098900000002</v>
      </c>
    </row>
    <row r="85" spans="1:18">
      <c r="A85" s="201"/>
      <c r="B85" s="204"/>
      <c r="C85" s="61">
        <v>2.2673816799999997</v>
      </c>
      <c r="D85" s="204"/>
      <c r="E85" s="61">
        <v>2.30156428</v>
      </c>
      <c r="F85" s="113"/>
      <c r="G85" s="201"/>
      <c r="H85" s="204"/>
      <c r="I85" s="61"/>
      <c r="J85" s="204"/>
      <c r="K85" s="61">
        <v>15.487902460000001</v>
      </c>
      <c r="L85" s="113"/>
      <c r="M85" s="113"/>
      <c r="N85" s="201"/>
      <c r="O85" s="204"/>
      <c r="P85" s="61">
        <v>5.3966649099999984</v>
      </c>
      <c r="Q85" s="204"/>
      <c r="R85" s="61">
        <v>4.6203698500000003</v>
      </c>
    </row>
    <row r="86" spans="1:18">
      <c r="A86" s="202"/>
      <c r="B86" s="205"/>
      <c r="C86" s="62">
        <v>2.4123343800000008</v>
      </c>
      <c r="D86" s="205"/>
      <c r="E86" s="62">
        <v>2.4200651893999998</v>
      </c>
      <c r="F86" s="113"/>
      <c r="G86" s="202"/>
      <c r="H86" s="205"/>
      <c r="I86" s="62"/>
      <c r="J86" s="205"/>
      <c r="K86" s="62">
        <v>14.88410054</v>
      </c>
      <c r="L86" s="113"/>
      <c r="M86" s="113"/>
      <c r="N86" s="202"/>
      <c r="O86" s="205"/>
      <c r="P86" s="62">
        <v>5.4217149199999994</v>
      </c>
      <c r="Q86" s="205"/>
      <c r="R86" s="62">
        <v>4.4023654499999996</v>
      </c>
    </row>
    <row r="87" spans="1:18">
      <c r="A87" s="113"/>
      <c r="B87" s="113" t="s">
        <v>604</v>
      </c>
      <c r="C87" s="61">
        <f>AVERAGE(C78:C86)</f>
        <v>2.3034058377777784</v>
      </c>
      <c r="D87" s="113"/>
      <c r="E87" s="60">
        <f>AVERAGE(E78:E86)</f>
        <v>2.2581995999111109</v>
      </c>
      <c r="F87" s="113"/>
      <c r="G87" s="113"/>
      <c r="H87" s="113" t="s">
        <v>604</v>
      </c>
      <c r="I87" s="61">
        <f>AVERAGE(I78:I86)</f>
        <v>14.990483341666666</v>
      </c>
      <c r="J87" s="113"/>
      <c r="K87" s="60">
        <f>AVERAGE(K78:K86)</f>
        <v>14.488576445555557</v>
      </c>
      <c r="L87" s="113"/>
      <c r="M87" s="113"/>
      <c r="N87" s="113"/>
      <c r="O87" s="113" t="s">
        <v>604</v>
      </c>
      <c r="P87" s="61">
        <f>AVERAGE(P78:P86)</f>
        <v>4.924998028888889</v>
      </c>
      <c r="Q87" s="113"/>
      <c r="R87" s="60">
        <f>AVERAGE(R78:R86)</f>
        <v>4.239081976155556</v>
      </c>
    </row>
    <row r="88" spans="1:18">
      <c r="A88" s="113"/>
      <c r="B88" s="113" t="s">
        <v>11</v>
      </c>
      <c r="C88" s="62">
        <f>_xlfn.STDEV.P(C78:C86)</f>
        <v>0.12633236976435755</v>
      </c>
      <c r="D88" s="113"/>
      <c r="E88" s="62">
        <f>_xlfn.STDEV.P(E78:E86)</f>
        <v>8.4314687647759082E-2</v>
      </c>
      <c r="F88" s="113"/>
      <c r="G88" s="113"/>
      <c r="H88" s="113" t="s">
        <v>11</v>
      </c>
      <c r="I88" s="62">
        <f>_xlfn.STDEV.P(I78:I86)</f>
        <v>0.53388877963736092</v>
      </c>
      <c r="J88" s="113"/>
      <c r="K88" s="62">
        <f>_xlfn.STDEV.P(K78:K86)</f>
        <v>0.79478943137094815</v>
      </c>
      <c r="L88" s="113"/>
      <c r="M88" s="171"/>
      <c r="N88" s="113"/>
      <c r="O88" s="113" t="s">
        <v>11</v>
      </c>
      <c r="P88" s="62">
        <f>_xlfn.STDEV.P(P78:P86)</f>
        <v>0.37914203219772824</v>
      </c>
      <c r="Q88" s="113"/>
      <c r="R88" s="62">
        <f>_xlfn.STDEV.P(R78:R86)</f>
        <v>0.38506120303039149</v>
      </c>
    </row>
    <row r="89" spans="1:18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71"/>
      <c r="N89" s="113"/>
      <c r="O89" s="113"/>
      <c r="P89" s="113"/>
      <c r="Q89" s="113"/>
      <c r="R89" s="113"/>
    </row>
  </sheetData>
  <mergeCells count="54">
    <mergeCell ref="A84:A86"/>
    <mergeCell ref="B84:B86"/>
    <mergeCell ref="D84:D86"/>
    <mergeCell ref="G84:G86"/>
    <mergeCell ref="H84:H86"/>
    <mergeCell ref="A81:A83"/>
    <mergeCell ref="B81:B83"/>
    <mergeCell ref="D81:D83"/>
    <mergeCell ref="G81:G83"/>
    <mergeCell ref="H81:H83"/>
    <mergeCell ref="J78:J80"/>
    <mergeCell ref="N78:N80"/>
    <mergeCell ref="O78:O80"/>
    <mergeCell ref="Q78:Q80"/>
    <mergeCell ref="J84:J86"/>
    <mergeCell ref="N84:N86"/>
    <mergeCell ref="J81:J83"/>
    <mergeCell ref="O84:O86"/>
    <mergeCell ref="Q84:Q86"/>
    <mergeCell ref="N81:N83"/>
    <mergeCell ref="O81:O83"/>
    <mergeCell ref="Q81:Q83"/>
    <mergeCell ref="A78:A80"/>
    <mergeCell ref="B78:B80"/>
    <mergeCell ref="D78:D80"/>
    <mergeCell ref="G78:G80"/>
    <mergeCell ref="H78:H80"/>
    <mergeCell ref="O62:O64"/>
    <mergeCell ref="Q62:Q64"/>
    <mergeCell ref="A65:A67"/>
    <mergeCell ref="B65:B67"/>
    <mergeCell ref="D65:D67"/>
    <mergeCell ref="G65:G67"/>
    <mergeCell ref="H65:H67"/>
    <mergeCell ref="J65:J67"/>
    <mergeCell ref="N65:N67"/>
    <mergeCell ref="O65:O67"/>
    <mergeCell ref="Q65:Q67"/>
    <mergeCell ref="N59:N61"/>
    <mergeCell ref="O59:O61"/>
    <mergeCell ref="Q59:Q61"/>
    <mergeCell ref="A62:A64"/>
    <mergeCell ref="B62:B64"/>
    <mergeCell ref="D62:D64"/>
    <mergeCell ref="G62:G64"/>
    <mergeCell ref="H62:H64"/>
    <mergeCell ref="J62:J64"/>
    <mergeCell ref="N62:N64"/>
    <mergeCell ref="A59:A61"/>
    <mergeCell ref="B59:B61"/>
    <mergeCell ref="D59:D61"/>
    <mergeCell ref="G59:G61"/>
    <mergeCell ref="H59:H61"/>
    <mergeCell ref="J59:J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opLeftCell="A40" workbookViewId="0">
      <selection activeCell="AB63" sqref="AB63"/>
    </sheetView>
  </sheetViews>
  <sheetFormatPr defaultRowHeight="15"/>
  <cols>
    <col min="1" max="1" width="10.42578125" bestFit="1" customWidth="1"/>
    <col min="2" max="2" width="12.140625" customWidth="1"/>
    <col min="12" max="12" width="11" bestFit="1" customWidth="1"/>
    <col min="24" max="29" width="9.28515625" bestFit="1" customWidth="1"/>
    <col min="30" max="30" width="17.5703125" customWidth="1"/>
    <col min="31" max="31" width="10.140625" bestFit="1" customWidth="1"/>
  </cols>
  <sheetData>
    <row r="1" spans="1:20" s="114" customFormat="1">
      <c r="A1" s="110" t="s">
        <v>193</v>
      </c>
      <c r="B1" s="49"/>
      <c r="C1" s="49"/>
      <c r="D1" s="49"/>
      <c r="E1" s="49"/>
      <c r="F1" s="49"/>
      <c r="G1" s="49"/>
      <c r="H1" s="49"/>
      <c r="I1" s="49"/>
    </row>
    <row r="2" spans="1:20" s="113" customFormat="1">
      <c r="A2" s="113" t="s">
        <v>194</v>
      </c>
    </row>
    <row r="3" spans="1:20" s="113" customFormat="1">
      <c r="A3" s="113" t="s">
        <v>198</v>
      </c>
    </row>
    <row r="4" spans="1:20">
      <c r="A4" s="113" t="s">
        <v>196</v>
      </c>
      <c r="N4" s="83"/>
      <c r="O4" s="83"/>
      <c r="P4" s="83"/>
      <c r="Q4" s="83"/>
      <c r="R4" s="83"/>
      <c r="S4" s="46"/>
    </row>
    <row r="5" spans="1:20" s="113" customFormat="1">
      <c r="S5" s="46"/>
    </row>
    <row r="6" spans="1:20" s="113" customFormat="1">
      <c r="A6" s="52" t="s">
        <v>164</v>
      </c>
      <c r="S6" s="46"/>
    </row>
    <row r="7" spans="1:20">
      <c r="N7" s="83"/>
      <c r="O7" s="83"/>
      <c r="P7" s="83"/>
      <c r="Q7" s="83"/>
      <c r="R7" s="83"/>
      <c r="S7" s="46"/>
    </row>
    <row r="8" spans="1:20">
      <c r="A8" t="s">
        <v>165</v>
      </c>
      <c r="B8" s="67" t="s">
        <v>121</v>
      </c>
      <c r="C8" s="37" t="s">
        <v>6</v>
      </c>
      <c r="D8" s="38" t="s">
        <v>7</v>
      </c>
      <c r="E8" s="156" t="s">
        <v>555</v>
      </c>
      <c r="F8" s="94" t="s">
        <v>556</v>
      </c>
      <c r="G8" s="167" t="s">
        <v>557</v>
      </c>
      <c r="H8" s="156" t="s">
        <v>555</v>
      </c>
      <c r="I8" s="94" t="s">
        <v>556</v>
      </c>
      <c r="J8" s="167" t="s">
        <v>557</v>
      </c>
      <c r="K8" s="35" t="s">
        <v>8</v>
      </c>
      <c r="L8" s="35" t="s">
        <v>11</v>
      </c>
      <c r="N8" s="83"/>
      <c r="O8" s="83"/>
      <c r="P8" s="83"/>
      <c r="Q8" s="83"/>
      <c r="R8" s="83"/>
      <c r="S8" s="46"/>
    </row>
    <row r="9" spans="1:20">
      <c r="A9">
        <v>0.15</v>
      </c>
      <c r="B9" s="67">
        <v>0.1095</v>
      </c>
      <c r="C9" s="41">
        <v>133</v>
      </c>
      <c r="D9" s="42">
        <v>15</v>
      </c>
      <c r="E9" s="18">
        <v>24.096836840000002</v>
      </c>
      <c r="F9" s="68">
        <v>29.7127123</v>
      </c>
      <c r="G9" s="19">
        <f t="shared" ref="G9:G16" si="0">F9-E9</f>
        <v>5.615875459999998</v>
      </c>
      <c r="H9" s="41">
        <v>24.309085270000001</v>
      </c>
      <c r="I9" s="42">
        <v>29.7124329</v>
      </c>
      <c r="J9" s="19">
        <f t="shared" ref="J9:J16" si="1">I9-H9</f>
        <v>5.403347629999999</v>
      </c>
      <c r="K9">
        <f>AVERAGE(G9,G10,J9,J10)</f>
        <v>5.5751112570869772</v>
      </c>
      <c r="L9" s="74">
        <f>_xlfn.STDEV.S(G9,G10,J9,J10)</f>
        <v>0.11768627557513338</v>
      </c>
      <c r="N9" s="83"/>
      <c r="O9" s="83"/>
      <c r="P9" s="83"/>
      <c r="Q9" s="83"/>
      <c r="R9" s="83"/>
      <c r="S9" s="46"/>
      <c r="T9" s="74"/>
    </row>
    <row r="10" spans="1:20">
      <c r="A10">
        <v>0.15</v>
      </c>
      <c r="B10">
        <v>0.10979999999999999</v>
      </c>
      <c r="C10" s="20">
        <v>133</v>
      </c>
      <c r="D10">
        <v>15</v>
      </c>
      <c r="E10" s="72">
        <v>24.098513221652091</v>
      </c>
      <c r="F10" s="71">
        <v>29.709080140000001</v>
      </c>
      <c r="G10" s="22">
        <f t="shared" si="0"/>
        <v>5.6105669183479101</v>
      </c>
      <c r="H10" s="20">
        <v>24.307689029999999</v>
      </c>
      <c r="I10" s="46">
        <v>29.97834405</v>
      </c>
      <c r="J10" s="22">
        <f t="shared" si="1"/>
        <v>5.6706550200000017</v>
      </c>
      <c r="K10" s="74"/>
      <c r="L10" s="74"/>
    </row>
    <row r="11" spans="1:20">
      <c r="A11">
        <v>0.3</v>
      </c>
      <c r="B11">
        <v>0.10780000000000001</v>
      </c>
      <c r="C11" s="20">
        <v>133</v>
      </c>
      <c r="D11">
        <v>15</v>
      </c>
      <c r="E11">
        <v>24.096789432000001</v>
      </c>
      <c r="F11">
        <v>37.189033420000001</v>
      </c>
      <c r="G11" s="22">
        <f t="shared" si="0"/>
        <v>13.092243988</v>
      </c>
      <c r="H11" s="20">
        <v>24.246784529999999</v>
      </c>
      <c r="I11" s="46">
        <v>37.980568730000002</v>
      </c>
      <c r="J11" s="22">
        <f t="shared" si="1"/>
        <v>13.733784200000002</v>
      </c>
      <c r="K11" s="74">
        <f>AVERAGE(G11,G12,J11,J12)</f>
        <v>14.267269548169999</v>
      </c>
      <c r="L11" s="74">
        <f>_xlfn.STDEV.S(G11,G12,J11,J12)</f>
        <v>1.0206557666862228</v>
      </c>
    </row>
    <row r="12" spans="1:20">
      <c r="A12">
        <v>0.3</v>
      </c>
      <c r="B12">
        <v>0.1084</v>
      </c>
      <c r="C12" s="20">
        <v>133</v>
      </c>
      <c r="D12">
        <v>15</v>
      </c>
      <c r="E12">
        <v>24.098112345320001</v>
      </c>
      <c r="F12">
        <v>39.234096540000003</v>
      </c>
      <c r="G12" s="22">
        <f t="shared" si="0"/>
        <v>15.135984194680002</v>
      </c>
      <c r="H12" s="20">
        <v>24.345123210000001</v>
      </c>
      <c r="I12" s="46">
        <v>39.452189019999999</v>
      </c>
      <c r="J12" s="22">
        <f t="shared" si="1"/>
        <v>15.107065809999998</v>
      </c>
      <c r="L12" s="74"/>
    </row>
    <row r="13" spans="1:20">
      <c r="A13">
        <v>0.5</v>
      </c>
      <c r="B13" s="67">
        <v>0.1036</v>
      </c>
      <c r="C13" s="45">
        <v>133</v>
      </c>
      <c r="D13" s="46">
        <v>15</v>
      </c>
      <c r="E13" s="70">
        <v>23.580884099999999</v>
      </c>
      <c r="F13" s="69">
        <v>47.054964130000002</v>
      </c>
      <c r="G13" s="22">
        <f t="shared" si="0"/>
        <v>23.474080030000003</v>
      </c>
      <c r="H13" s="20">
        <v>23.598745619999999</v>
      </c>
      <c r="I13" s="46">
        <v>47.289322630000001</v>
      </c>
      <c r="J13" s="22">
        <f t="shared" si="1"/>
        <v>23.690577010000002</v>
      </c>
      <c r="K13" s="74">
        <f>AVERAGE(G13,G14,J13,J14)</f>
        <v>23.049489915000002</v>
      </c>
      <c r="L13" s="74">
        <f>_xlfn.STDEV.S(G13,G14,J13,J14)</f>
        <v>0.67042130552152635</v>
      </c>
    </row>
    <row r="14" spans="1:20">
      <c r="A14">
        <v>0.5</v>
      </c>
      <c r="B14" s="46">
        <v>0.10680000000000001</v>
      </c>
      <c r="C14" s="45">
        <v>133</v>
      </c>
      <c r="D14" s="46">
        <v>15</v>
      </c>
      <c r="E14" s="74">
        <v>24.090224450000001</v>
      </c>
      <c r="F14" s="73">
        <v>46.914520680000003</v>
      </c>
      <c r="G14" s="22">
        <f t="shared" si="0"/>
        <v>22.824296230000002</v>
      </c>
      <c r="H14" s="20">
        <v>24.33488904</v>
      </c>
      <c r="I14" s="46">
        <v>46.543895429999999</v>
      </c>
      <c r="J14" s="22">
        <f t="shared" si="1"/>
        <v>22.209006389999999</v>
      </c>
      <c r="L14" s="74"/>
    </row>
    <row r="15" spans="1:20">
      <c r="A15">
        <v>0.7</v>
      </c>
      <c r="B15" s="67">
        <v>0.10780000000000001</v>
      </c>
      <c r="C15" s="45">
        <v>133</v>
      </c>
      <c r="D15" s="46">
        <v>15</v>
      </c>
      <c r="E15" s="21">
        <v>24.095719249999998</v>
      </c>
      <c r="F15" s="21">
        <v>55.11585728</v>
      </c>
      <c r="G15" s="22">
        <f t="shared" si="0"/>
        <v>31.020138030000002</v>
      </c>
      <c r="H15" s="20">
        <v>25.121291729999999</v>
      </c>
      <c r="I15" s="21">
        <v>55.835304010000002</v>
      </c>
      <c r="J15" s="22">
        <f t="shared" si="1"/>
        <v>30.714012280000002</v>
      </c>
      <c r="K15" s="74">
        <f>AVERAGE(G15,G16,J15,J16)</f>
        <v>31.840405515</v>
      </c>
      <c r="L15" s="74">
        <f>_xlfn.STDEV.S(G15,G16,J15,J16)</f>
        <v>1.1357239540233637</v>
      </c>
    </row>
    <row r="16" spans="1:20">
      <c r="A16">
        <v>0.7</v>
      </c>
      <c r="B16" s="46">
        <v>0.1076</v>
      </c>
      <c r="C16" s="23">
        <v>133</v>
      </c>
      <c r="D16" s="24">
        <v>15</v>
      </c>
      <c r="E16" s="24">
        <v>24.098766829999999</v>
      </c>
      <c r="F16" s="24">
        <v>56.783540979999998</v>
      </c>
      <c r="G16" s="25">
        <f t="shared" si="0"/>
        <v>32.684774149999996</v>
      </c>
      <c r="H16" s="24">
        <v>24.389456719999998</v>
      </c>
      <c r="I16" s="24">
        <v>57.332154320000001</v>
      </c>
      <c r="J16" s="25">
        <f t="shared" si="1"/>
        <v>32.942697600000002</v>
      </c>
    </row>
    <row r="17" spans="1:27" s="113" customFormat="1">
      <c r="B17" s="46"/>
      <c r="C17" s="21"/>
      <c r="D17" s="21"/>
      <c r="E17" s="21"/>
      <c r="F17" s="21"/>
      <c r="G17" s="21"/>
      <c r="H17" s="21"/>
      <c r="I17" s="21"/>
      <c r="J17" s="21"/>
    </row>
    <row r="18" spans="1:27" s="113" customFormat="1">
      <c r="B18" s="46"/>
      <c r="C18" s="21"/>
      <c r="D18" s="21"/>
      <c r="E18" s="21"/>
      <c r="F18" s="21"/>
      <c r="G18" s="21"/>
      <c r="H18" s="21"/>
      <c r="I18" s="21"/>
      <c r="J18" s="21"/>
    </row>
    <row r="19" spans="1:27" s="113" customFormat="1">
      <c r="B19" s="46"/>
      <c r="C19" s="21"/>
      <c r="D19" s="21"/>
      <c r="E19" s="21"/>
      <c r="F19" s="21"/>
      <c r="G19" s="21"/>
      <c r="H19" s="21"/>
      <c r="I19" s="21"/>
      <c r="J19" s="21"/>
    </row>
    <row r="20" spans="1:27" s="111" customFormat="1">
      <c r="A20" s="110">
        <v>42913</v>
      </c>
      <c r="B20" s="21" t="s">
        <v>199</v>
      </c>
      <c r="D20" s="21"/>
      <c r="E20" s="21"/>
      <c r="F20" s="21"/>
      <c r="G20" s="21"/>
      <c r="H20" s="21"/>
      <c r="I20" s="21"/>
      <c r="J20" s="21"/>
    </row>
    <row r="21" spans="1:27">
      <c r="A21" s="110" t="s">
        <v>200</v>
      </c>
      <c r="B21" s="49"/>
      <c r="C21" t="s">
        <v>197</v>
      </c>
      <c r="K21" s="39" t="s">
        <v>316</v>
      </c>
      <c r="M21" s="74"/>
      <c r="O21" s="74"/>
      <c r="P21" s="74"/>
      <c r="Q21" s="74"/>
    </row>
    <row r="22" spans="1:27">
      <c r="E22" s="206" t="s">
        <v>134</v>
      </c>
      <c r="F22" s="206"/>
      <c r="G22" s="206"/>
      <c r="H22" s="206" t="s">
        <v>135</v>
      </c>
      <c r="I22" s="206"/>
      <c r="J22" s="206"/>
      <c r="K22" s="206" t="s">
        <v>136</v>
      </c>
      <c r="L22" s="206"/>
      <c r="M22" s="206"/>
      <c r="O22" s="74"/>
      <c r="P22" s="74"/>
      <c r="Q22" s="74"/>
    </row>
    <row r="23" spans="1:27">
      <c r="A23" s="83"/>
      <c r="B23" s="83" t="s">
        <v>121</v>
      </c>
      <c r="C23" s="37" t="s">
        <v>6</v>
      </c>
      <c r="D23" s="38" t="s">
        <v>7</v>
      </c>
      <c r="E23" s="156" t="s">
        <v>555</v>
      </c>
      <c r="F23" s="94" t="s">
        <v>556</v>
      </c>
      <c r="G23" s="167" t="s">
        <v>557</v>
      </c>
      <c r="H23" s="156" t="s">
        <v>555</v>
      </c>
      <c r="I23" s="94" t="s">
        <v>556</v>
      </c>
      <c r="J23" s="167" t="s">
        <v>557</v>
      </c>
      <c r="K23" s="156" t="s">
        <v>555</v>
      </c>
      <c r="L23" s="94" t="s">
        <v>556</v>
      </c>
      <c r="M23" s="167" t="s">
        <v>557</v>
      </c>
      <c r="N23" s="35" t="s">
        <v>125</v>
      </c>
      <c r="O23" s="35" t="s">
        <v>11</v>
      </c>
      <c r="P23" s="80" t="s">
        <v>130</v>
      </c>
      <c r="Q23" s="35" t="s">
        <v>151</v>
      </c>
      <c r="T23" s="75" t="s">
        <v>127</v>
      </c>
      <c r="U23" s="65" t="s">
        <v>126</v>
      </c>
      <c r="V23" t="s">
        <v>11</v>
      </c>
    </row>
    <row r="24" spans="1:27">
      <c r="A24" s="52" t="s">
        <v>166</v>
      </c>
      <c r="B24" s="83">
        <v>0.1</v>
      </c>
      <c r="C24" s="41">
        <v>133</v>
      </c>
      <c r="D24" s="42">
        <v>15</v>
      </c>
      <c r="E24" s="18">
        <v>24.773535859999999</v>
      </c>
      <c r="F24" s="83">
        <v>30.971682430000001</v>
      </c>
      <c r="G24" s="19">
        <f t="shared" ref="G24:G25" si="2">F24-E24</f>
        <v>6.1981465700000022</v>
      </c>
      <c r="H24" s="41">
        <v>24.703215830000001</v>
      </c>
      <c r="I24" s="42">
        <v>30.789345619999999</v>
      </c>
      <c r="J24" s="19">
        <f t="shared" ref="J24:J29" si="3">I24-H24</f>
        <v>6.0861297899999975</v>
      </c>
      <c r="K24" s="41">
        <v>24.732456370000001</v>
      </c>
      <c r="L24" s="42">
        <v>30.789054369999999</v>
      </c>
      <c r="M24" s="19">
        <f t="shared" ref="M24:M31" si="4">L24-K24</f>
        <v>6.0565979999999975</v>
      </c>
      <c r="N24">
        <f>AVERAGE(G24:G25,J24:J25,M24:M25)</f>
        <v>6.1985667316666664</v>
      </c>
      <c r="O24">
        <f>_xlfn.STDEV.S(M24:M25,J24:J25,G24:G25)</f>
        <v>0.10471276544317662</v>
      </c>
      <c r="P24">
        <f>(N24-0.119)/45.435</f>
        <v>0.13380800553904845</v>
      </c>
      <c r="Q24" s="91">
        <f>(O24-0.119)/45.435</f>
        <v>-3.1445437563163586E-4</v>
      </c>
      <c r="T24" s="76">
        <v>0</v>
      </c>
      <c r="U24" s="77">
        <v>0.83</v>
      </c>
      <c r="V24">
        <v>4.3671999999999999E-3</v>
      </c>
    </row>
    <row r="25" spans="1:27">
      <c r="A25" s="52" t="s">
        <v>167</v>
      </c>
      <c r="B25" s="83">
        <v>9.6500000000000002E-2</v>
      </c>
      <c r="C25" s="45">
        <v>133</v>
      </c>
      <c r="D25" s="46">
        <v>15</v>
      </c>
      <c r="E25" s="46">
        <v>24.51053035</v>
      </c>
      <c r="F25" s="46">
        <v>30.784889799999998</v>
      </c>
      <c r="G25" s="22">
        <f t="shared" si="2"/>
        <v>6.2743594499999986</v>
      </c>
      <c r="H25" s="20">
        <v>24.438166580000001</v>
      </c>
      <c r="I25" s="21">
        <v>30.714947469999998</v>
      </c>
      <c r="J25" s="22">
        <f t="shared" si="3"/>
        <v>6.2767808899999977</v>
      </c>
      <c r="K25" s="20">
        <v>24.47623415</v>
      </c>
      <c r="L25" s="46">
        <v>30.775619840000001</v>
      </c>
      <c r="M25" s="22">
        <f t="shared" si="4"/>
        <v>6.2993856900000011</v>
      </c>
      <c r="P25" s="81"/>
      <c r="T25" s="78">
        <v>0.15</v>
      </c>
      <c r="U25" s="66">
        <v>5.5751112570869772</v>
      </c>
      <c r="V25">
        <v>0.11768627557513338</v>
      </c>
    </row>
    <row r="26" spans="1:27">
      <c r="A26" s="52" t="s">
        <v>168</v>
      </c>
      <c r="B26" s="84">
        <v>9.8199999999999996E-2</v>
      </c>
      <c r="C26" s="85">
        <v>133</v>
      </c>
      <c r="D26" s="86">
        <v>15</v>
      </c>
      <c r="E26" s="87">
        <v>23.234804610000001</v>
      </c>
      <c r="F26" s="87">
        <v>25.621225721909159</v>
      </c>
      <c r="G26" s="88">
        <f t="shared" ref="G26:G35" si="5">F26-E26</f>
        <v>2.3864211119091578</v>
      </c>
      <c r="H26" s="85">
        <v>22.573658680000001</v>
      </c>
      <c r="I26" s="86">
        <v>25.124737629999998</v>
      </c>
      <c r="J26" s="88">
        <f t="shared" si="3"/>
        <v>2.5510789499999973</v>
      </c>
      <c r="K26" s="85">
        <v>22.9166648</v>
      </c>
      <c r="L26" s="86">
        <v>25.639665910000002</v>
      </c>
      <c r="M26" s="88">
        <f t="shared" si="4"/>
        <v>2.723001110000002</v>
      </c>
      <c r="T26" s="78">
        <v>0.3</v>
      </c>
      <c r="U26" s="66">
        <v>14.267269548169999</v>
      </c>
      <c r="V26">
        <v>1.0206557666862228</v>
      </c>
    </row>
    <row r="27" spans="1:27">
      <c r="A27" s="52" t="s">
        <v>169</v>
      </c>
      <c r="B27" s="83">
        <v>0.10150000000000001</v>
      </c>
      <c r="C27" s="45">
        <v>133</v>
      </c>
      <c r="D27" s="46">
        <v>15</v>
      </c>
      <c r="E27" s="21">
        <v>24.10847837</v>
      </c>
      <c r="F27" s="21">
        <v>42.21492035</v>
      </c>
      <c r="G27" s="22">
        <f t="shared" si="5"/>
        <v>18.10644198</v>
      </c>
      <c r="H27" s="20">
        <v>24.11234563</v>
      </c>
      <c r="I27" s="46">
        <v>42.567893259999998</v>
      </c>
      <c r="J27" s="22">
        <f t="shared" si="3"/>
        <v>18.455547629999998</v>
      </c>
      <c r="K27" s="20">
        <v>24.103893039999999</v>
      </c>
      <c r="L27" s="46">
        <v>43.032678939999997</v>
      </c>
      <c r="M27" s="22">
        <f t="shared" si="4"/>
        <v>18.928785899999998</v>
      </c>
      <c r="N27" s="83">
        <f>AVERAGE(G27:G29,J27:J29,M27:M29)</f>
        <v>18.764870836666667</v>
      </c>
      <c r="O27" s="83">
        <f>_xlfn.STDEV.S(M27:M28,J27:J28,G27:G28)</f>
        <v>0.39079734704670921</v>
      </c>
      <c r="P27" s="81">
        <f>(N27-0.119)/45.435</f>
        <v>0.41038562422508346</v>
      </c>
      <c r="Q27" s="91">
        <f>(O27-0.119)/45.435</f>
        <v>5.9821139440235328E-3</v>
      </c>
      <c r="T27" s="78">
        <v>0.5</v>
      </c>
      <c r="U27" s="79">
        <v>23.049489915000002</v>
      </c>
      <c r="V27">
        <v>0.67042130552152635</v>
      </c>
    </row>
    <row r="28" spans="1:27">
      <c r="A28" s="52" t="s">
        <v>170</v>
      </c>
      <c r="B28" s="83">
        <v>9.6500000000000002E-2</v>
      </c>
      <c r="C28" s="45">
        <v>133</v>
      </c>
      <c r="D28" s="46">
        <v>15</v>
      </c>
      <c r="E28" s="21">
        <v>24.194439450000001</v>
      </c>
      <c r="F28" s="21">
        <v>43.124946389999998</v>
      </c>
      <c r="G28" s="22">
        <f t="shared" si="5"/>
        <v>18.930506939999997</v>
      </c>
      <c r="H28" s="20">
        <v>24.110325240000002</v>
      </c>
      <c r="I28" s="46">
        <v>43.231789319999997</v>
      </c>
      <c r="J28" s="22">
        <f t="shared" si="3"/>
        <v>19.121464079999996</v>
      </c>
      <c r="K28" s="20">
        <v>24.102348540000001</v>
      </c>
      <c r="L28" s="46">
        <v>43.098234150000003</v>
      </c>
      <c r="M28" s="22">
        <f t="shared" si="4"/>
        <v>18.995885610000002</v>
      </c>
      <c r="P28" s="82"/>
      <c r="T28" s="78">
        <v>0.7</v>
      </c>
      <c r="U28" s="79">
        <v>31.840405515</v>
      </c>
      <c r="V28">
        <v>1.1357239540233637</v>
      </c>
    </row>
    <row r="29" spans="1:27">
      <c r="A29" s="52" t="s">
        <v>171</v>
      </c>
      <c r="B29" s="33">
        <v>9.5200000000000007E-2</v>
      </c>
      <c r="C29" s="43">
        <v>133</v>
      </c>
      <c r="D29" s="44">
        <v>15</v>
      </c>
      <c r="E29" s="44">
        <v>23.76025684</v>
      </c>
      <c r="F29" s="44">
        <v>42.667782610000003</v>
      </c>
      <c r="G29" s="25">
        <f t="shared" si="5"/>
        <v>18.907525770000003</v>
      </c>
      <c r="H29" s="23">
        <v>24.434813819999999</v>
      </c>
      <c r="I29" s="24">
        <v>43.168182260000002</v>
      </c>
      <c r="J29" s="25">
        <f t="shared" si="3"/>
        <v>18.733368440000003</v>
      </c>
      <c r="K29" s="23">
        <v>24.774746579999999</v>
      </c>
      <c r="L29" s="24">
        <v>43.479057760000003</v>
      </c>
      <c r="M29" s="25">
        <f t="shared" si="4"/>
        <v>18.704311180000005</v>
      </c>
    </row>
    <row r="30" spans="1:27">
      <c r="A30" s="52" t="s">
        <v>172</v>
      </c>
      <c r="B30">
        <v>9.3799999999999994E-2</v>
      </c>
      <c r="C30" s="17">
        <v>133</v>
      </c>
      <c r="D30" s="18">
        <v>15</v>
      </c>
      <c r="E30" s="18">
        <v>23.755507099999999</v>
      </c>
      <c r="F30" s="18">
        <v>61.325186870000003</v>
      </c>
      <c r="G30" s="19">
        <f t="shared" si="5"/>
        <v>37.569679770000008</v>
      </c>
      <c r="H30" s="18">
        <v>25.638548320000002</v>
      </c>
      <c r="I30" s="18">
        <v>63.462851700000002</v>
      </c>
      <c r="J30" s="19">
        <f t="shared" ref="J30:J35" si="6">I30-H30</f>
        <v>37.824303380000003</v>
      </c>
      <c r="K30" s="18">
        <v>23.75689032</v>
      </c>
      <c r="L30" s="18">
        <v>60.224562409999997</v>
      </c>
      <c r="M30" s="19">
        <f t="shared" si="4"/>
        <v>36.467672089999994</v>
      </c>
      <c r="N30" s="83">
        <f>AVERAGE(G30:G32,J30:J32,M30:M32)</f>
        <v>39.179627747777779</v>
      </c>
      <c r="O30" s="83">
        <f>_xlfn.STDEV.S(M30:M32,J30:J32,G30:G32)</f>
        <v>2.4116647051290099</v>
      </c>
      <c r="P30" s="83">
        <f>(N30-0.119)/45.435</f>
        <v>0.85970348294877907</v>
      </c>
      <c r="Q30" s="91">
        <f>(O30-0.119)/45.435</f>
        <v>5.0460321451062169E-2</v>
      </c>
    </row>
    <row r="31" spans="1:27">
      <c r="A31" s="52" t="s">
        <v>173</v>
      </c>
      <c r="B31">
        <v>9.8699999999999996E-2</v>
      </c>
      <c r="C31" s="20">
        <v>133</v>
      </c>
      <c r="D31" s="46">
        <v>15</v>
      </c>
      <c r="E31" s="21">
        <v>24.108292110000001</v>
      </c>
      <c r="F31" s="21">
        <v>61.335306549999999</v>
      </c>
      <c r="G31" s="22">
        <f t="shared" si="5"/>
        <v>37.227014439999998</v>
      </c>
      <c r="H31" s="21">
        <v>27.33476623</v>
      </c>
      <c r="I31" s="21">
        <v>64.123833869999999</v>
      </c>
      <c r="J31" s="22">
        <f t="shared" si="6"/>
        <v>36.789067639999999</v>
      </c>
      <c r="K31" s="46">
        <v>24.456324649999999</v>
      </c>
      <c r="L31" s="46">
        <v>66.112463199999993</v>
      </c>
      <c r="M31" s="22">
        <f t="shared" si="4"/>
        <v>41.656138549999994</v>
      </c>
    </row>
    <row r="32" spans="1:27">
      <c r="A32" s="52" t="s">
        <v>174</v>
      </c>
      <c r="B32" s="33">
        <v>9.8199999999999996E-2</v>
      </c>
      <c r="C32" s="43">
        <v>133</v>
      </c>
      <c r="D32" s="44">
        <v>15</v>
      </c>
      <c r="E32" s="24">
        <v>23.756252159999999</v>
      </c>
      <c r="F32" s="24">
        <v>65.725436549999998</v>
      </c>
      <c r="G32" s="25">
        <f t="shared" si="5"/>
        <v>41.969184389999995</v>
      </c>
      <c r="H32" s="24">
        <v>27.50799224</v>
      </c>
      <c r="I32" s="24">
        <v>69.091422800000004</v>
      </c>
      <c r="J32" s="25">
        <f t="shared" si="6"/>
        <v>41.583430560000004</v>
      </c>
      <c r="K32" s="24">
        <v>27.858542079999999</v>
      </c>
      <c r="L32" s="24">
        <v>69.388700990000004</v>
      </c>
      <c r="M32" s="25">
        <f>L32-K32</f>
        <v>41.530158910000004</v>
      </c>
      <c r="N32" s="35"/>
      <c r="O32" s="35"/>
      <c r="P32" s="26"/>
      <c r="S32" s="113"/>
      <c r="T32" s="113"/>
      <c r="U32" s="113"/>
      <c r="V32" s="113"/>
      <c r="W32" s="113"/>
      <c r="X32" s="113"/>
      <c r="Y32" s="113"/>
      <c r="Z32" s="113"/>
      <c r="AA32" s="113"/>
    </row>
    <row r="33" spans="1:27">
      <c r="A33" s="52" t="s">
        <v>175</v>
      </c>
      <c r="B33">
        <v>9.6299999999999997E-2</v>
      </c>
      <c r="C33" s="17">
        <v>133</v>
      </c>
      <c r="D33" s="18">
        <v>15</v>
      </c>
      <c r="E33" s="18">
        <v>23.767241760000001</v>
      </c>
      <c r="F33" s="18">
        <v>36.3430775</v>
      </c>
      <c r="G33" s="19">
        <f t="shared" si="5"/>
        <v>12.575835739999999</v>
      </c>
      <c r="H33" s="18">
        <v>25.456567880000001</v>
      </c>
      <c r="I33" s="21">
        <v>37.499032079999999</v>
      </c>
      <c r="J33" s="19">
        <f t="shared" si="6"/>
        <v>12.042464199999998</v>
      </c>
      <c r="K33" s="18">
        <v>24.789046714000001</v>
      </c>
      <c r="L33" s="18">
        <v>37.418957200000001</v>
      </c>
      <c r="M33" s="19">
        <f>L33-K33</f>
        <v>12.629910486</v>
      </c>
      <c r="N33" s="83">
        <f>AVERAGE(G33:G35,J33:J35,M33:M35)</f>
        <v>16.929348874894018</v>
      </c>
      <c r="O33" s="83">
        <f>_xlfn.STDEV.S(M33:M35,J33:J35,G33:G35)</f>
        <v>3.4045199558468067</v>
      </c>
      <c r="P33" s="83">
        <f>(N33-0.119)/45.435</f>
        <v>0.36998676955857857</v>
      </c>
      <c r="Q33" s="91">
        <f>(O33-0.119)/45.435</f>
        <v>7.2312533417999494E-2</v>
      </c>
      <c r="S33" s="113"/>
      <c r="T33" s="113"/>
      <c r="U33" s="113"/>
      <c r="V33" s="113"/>
      <c r="W33" s="113"/>
      <c r="X33" s="113"/>
      <c r="Y33" s="113"/>
      <c r="Z33" s="113"/>
      <c r="AA33" s="113"/>
    </row>
    <row r="34" spans="1:27">
      <c r="A34" s="52" t="s">
        <v>176</v>
      </c>
      <c r="B34">
        <v>9.5100000000000004E-2</v>
      </c>
      <c r="C34" s="20">
        <v>133</v>
      </c>
      <c r="D34" s="46">
        <v>15</v>
      </c>
      <c r="E34" s="21">
        <v>24.43295118</v>
      </c>
      <c r="F34" s="89">
        <v>43.129159850000001</v>
      </c>
      <c r="G34" s="22">
        <f t="shared" si="5"/>
        <v>18.696208670000001</v>
      </c>
      <c r="H34" s="21">
        <v>25.07868526</v>
      </c>
      <c r="I34" s="90">
        <v>43.860154978046133</v>
      </c>
      <c r="J34" s="22">
        <f t="shared" si="6"/>
        <v>18.781469718046132</v>
      </c>
      <c r="K34" s="46">
        <v>24.789108349999999</v>
      </c>
      <c r="L34" s="46">
        <v>43.790125619999998</v>
      </c>
      <c r="M34" s="22">
        <f>L34-K34</f>
        <v>19.001017269999998</v>
      </c>
      <c r="S34" s="113"/>
      <c r="T34" s="113"/>
      <c r="U34" s="113"/>
      <c r="V34" s="113"/>
      <c r="W34" s="113"/>
      <c r="X34" s="113"/>
      <c r="Y34" s="113"/>
      <c r="Z34" s="113"/>
      <c r="AA34" s="113"/>
    </row>
    <row r="35" spans="1:27">
      <c r="A35" s="52" t="s">
        <v>177</v>
      </c>
      <c r="B35">
        <v>9.4600000000000004E-2</v>
      </c>
      <c r="C35" s="23">
        <v>133</v>
      </c>
      <c r="D35" s="24">
        <v>15</v>
      </c>
      <c r="E35" s="24">
        <v>24.09245962</v>
      </c>
      <c r="F35" s="24">
        <v>43.727534640000002</v>
      </c>
      <c r="G35" s="25">
        <f t="shared" si="5"/>
        <v>19.635075020000002</v>
      </c>
      <c r="H35" s="24">
        <v>25.972241220000001</v>
      </c>
      <c r="I35" s="91">
        <v>45.390690589999998</v>
      </c>
      <c r="J35" s="25">
        <f t="shared" si="6"/>
        <v>19.418449369999998</v>
      </c>
      <c r="K35" s="24">
        <v>24.783411579999999</v>
      </c>
      <c r="L35" s="24">
        <v>44.367120980000003</v>
      </c>
      <c r="M35" s="25">
        <f>L35-K35</f>
        <v>19.583709400000004</v>
      </c>
      <c r="S35" s="113"/>
      <c r="T35" s="113"/>
      <c r="U35" s="113"/>
      <c r="V35" s="113"/>
      <c r="W35" s="113"/>
      <c r="X35" s="113"/>
      <c r="Y35" s="113"/>
      <c r="Z35" s="113"/>
      <c r="AA35" s="113"/>
    </row>
    <row r="36" spans="1:27">
      <c r="A36" s="52" t="s">
        <v>178</v>
      </c>
      <c r="B36" s="22">
        <v>9.6100000000000005E-2</v>
      </c>
      <c r="C36" s="41">
        <v>133</v>
      </c>
      <c r="D36" s="42">
        <v>15</v>
      </c>
      <c r="E36" s="18">
        <v>23.592711900000001</v>
      </c>
      <c r="F36" s="18">
        <v>45.77433516</v>
      </c>
      <c r="G36" s="19">
        <f t="shared" ref="G36:G41" si="7">F36-E36</f>
        <v>22.181623259999999</v>
      </c>
      <c r="H36" s="17">
        <v>23.226713419999999</v>
      </c>
      <c r="I36" s="18">
        <v>45.321890430000003</v>
      </c>
      <c r="J36" s="19">
        <f t="shared" ref="J36:J41" si="8">I36-H36</f>
        <v>22.095177010000004</v>
      </c>
      <c r="K36" s="17">
        <v>24.523412780000001</v>
      </c>
      <c r="L36" s="18">
        <v>46.378903209999997</v>
      </c>
      <c r="M36" s="19">
        <f t="shared" ref="M36:M41" si="9">L36-K36</f>
        <v>21.855490429999996</v>
      </c>
      <c r="N36" s="83">
        <f>AVERAGE(G36:G38,J36:J38,M36:M38)</f>
        <v>22.388016694444445</v>
      </c>
      <c r="O36" s="83">
        <f>_xlfn.STDEV.S(M36:M38,J36:J38,G36:G38)</f>
        <v>0.6805373855014456</v>
      </c>
      <c r="P36" s="83">
        <f>(N36-0.119)/45.435</f>
        <v>0.49012912280058202</v>
      </c>
      <c r="Q36" s="91">
        <f>(O36-0.119)/45.435</f>
        <v>1.2359136909903061E-2</v>
      </c>
      <c r="S36" s="113"/>
      <c r="T36" s="113"/>
      <c r="U36" s="113"/>
      <c r="V36" s="113"/>
      <c r="W36" s="113"/>
      <c r="X36" s="113"/>
      <c r="Y36" s="113"/>
      <c r="Z36" s="113"/>
      <c r="AA36" s="113"/>
    </row>
    <row r="37" spans="1:27">
      <c r="A37" s="52" t="s">
        <v>179</v>
      </c>
      <c r="B37" s="22">
        <v>9.6199999999999994E-2</v>
      </c>
      <c r="C37" s="45">
        <v>133</v>
      </c>
      <c r="D37" s="46">
        <v>15</v>
      </c>
      <c r="E37" s="21">
        <v>23.763237069999999</v>
      </c>
      <c r="F37" s="21">
        <v>45.464484120000002</v>
      </c>
      <c r="G37" s="22">
        <f t="shared" si="7"/>
        <v>21.701247050000003</v>
      </c>
      <c r="H37" s="20">
        <v>23.543216730000001</v>
      </c>
      <c r="I37" s="46">
        <v>45.336789320000001</v>
      </c>
      <c r="J37" s="22">
        <f t="shared" si="8"/>
        <v>21.79357259</v>
      </c>
      <c r="K37" s="20">
        <v>23.789415869999999</v>
      </c>
      <c r="L37" s="46">
        <v>45.894115640000003</v>
      </c>
      <c r="M37" s="22">
        <f t="shared" si="9"/>
        <v>22.104699770000003</v>
      </c>
      <c r="S37" s="113"/>
      <c r="T37" s="113"/>
      <c r="U37" s="113"/>
      <c r="V37" s="113"/>
      <c r="W37" s="113"/>
      <c r="X37" s="113"/>
      <c r="Y37" s="113"/>
      <c r="Z37" s="113"/>
      <c r="AA37" s="113"/>
    </row>
    <row r="38" spans="1:27">
      <c r="A38" s="52" t="s">
        <v>180</v>
      </c>
      <c r="B38" s="22">
        <v>9.8599999999999993E-2</v>
      </c>
      <c r="C38" s="43">
        <v>133</v>
      </c>
      <c r="D38" s="44">
        <v>15</v>
      </c>
      <c r="E38" s="24">
        <v>24.09376348</v>
      </c>
      <c r="F38" s="24">
        <v>47.642607249999998</v>
      </c>
      <c r="G38" s="25">
        <f t="shared" si="7"/>
        <v>23.548843769999998</v>
      </c>
      <c r="H38" s="23">
        <v>23.45621783</v>
      </c>
      <c r="I38" s="24">
        <v>46.632783420000003</v>
      </c>
      <c r="J38" s="25">
        <f t="shared" si="8"/>
        <v>23.176565590000003</v>
      </c>
      <c r="K38" s="23">
        <v>24.563215939999999</v>
      </c>
      <c r="L38" s="24">
        <v>47.598146720000003</v>
      </c>
      <c r="M38" s="25">
        <f t="shared" si="9"/>
        <v>23.034930780000003</v>
      </c>
      <c r="S38" s="113"/>
      <c r="T38" s="113"/>
      <c r="U38" s="113"/>
      <c r="V38" s="113"/>
      <c r="W38" s="113"/>
      <c r="X38" s="113"/>
      <c r="Y38" s="113"/>
      <c r="Z38" s="113"/>
      <c r="AA38" s="113"/>
    </row>
    <row r="39" spans="1:27">
      <c r="A39" s="52" t="s">
        <v>181</v>
      </c>
      <c r="B39" s="22">
        <v>9.5899999999999999E-2</v>
      </c>
      <c r="C39" s="41">
        <v>133</v>
      </c>
      <c r="D39" s="42">
        <v>15</v>
      </c>
      <c r="E39" s="18">
        <v>23.75988431</v>
      </c>
      <c r="F39" s="18">
        <v>34.771114429999997</v>
      </c>
      <c r="G39" s="19">
        <f t="shared" si="7"/>
        <v>11.011230119999997</v>
      </c>
      <c r="H39" s="17">
        <v>24.259148140000001</v>
      </c>
      <c r="I39" s="18">
        <v>35.226148760000001</v>
      </c>
      <c r="J39" s="19">
        <f t="shared" si="8"/>
        <v>10.96700062</v>
      </c>
      <c r="K39" s="17">
        <v>24.568915740000001</v>
      </c>
      <c r="L39" s="18">
        <v>35.687456310000002</v>
      </c>
      <c r="M39" s="19">
        <f t="shared" si="9"/>
        <v>11.11854057</v>
      </c>
      <c r="N39" s="83">
        <f>AVERAGE(G39:G41,J39:J41,M39:M41)</f>
        <v>11.354969438888888</v>
      </c>
      <c r="O39" s="83">
        <f>_xlfn.STDEV.S(M39:M41,J39:J41,G39:G41)</f>
        <v>0.5126990826274811</v>
      </c>
      <c r="P39" s="83">
        <f>(N39-0.119)/45.435</f>
        <v>0.24729766565178582</v>
      </c>
      <c r="Q39" s="91">
        <f>(O39-0.119)/45.435</f>
        <v>8.6651058133043052E-3</v>
      </c>
      <c r="S39" s="113"/>
      <c r="T39" s="113"/>
      <c r="U39" s="113"/>
      <c r="V39" s="113"/>
      <c r="W39" s="113"/>
      <c r="X39" s="113"/>
      <c r="Y39" s="113"/>
      <c r="Z39" s="113"/>
      <c r="AA39" s="113"/>
    </row>
    <row r="40" spans="1:27">
      <c r="A40" s="52" t="s">
        <v>182</v>
      </c>
      <c r="B40" s="22">
        <v>9.4899999999999998E-2</v>
      </c>
      <c r="C40" s="45">
        <v>133</v>
      </c>
      <c r="D40" s="46">
        <v>15</v>
      </c>
      <c r="E40" s="21">
        <v>22.55996824</v>
      </c>
      <c r="F40" s="21">
        <v>34.767241759999997</v>
      </c>
      <c r="G40" s="22">
        <f t="shared" si="7"/>
        <v>12.207273519999998</v>
      </c>
      <c r="H40" s="20">
        <v>24.226984559999998</v>
      </c>
      <c r="I40" s="46">
        <v>36.118956369999999</v>
      </c>
      <c r="J40" s="22">
        <f t="shared" si="8"/>
        <v>11.891971810000001</v>
      </c>
      <c r="K40" s="20">
        <v>24.225698739999999</v>
      </c>
      <c r="L40" s="46">
        <v>36.201546309999998</v>
      </c>
      <c r="M40" s="22">
        <f t="shared" si="9"/>
        <v>11.975847569999999</v>
      </c>
      <c r="S40" s="113"/>
      <c r="T40" s="113"/>
      <c r="U40" s="113"/>
      <c r="V40" s="113"/>
      <c r="W40" s="113"/>
      <c r="X40" s="113"/>
      <c r="Y40" s="113"/>
      <c r="Z40" s="113"/>
      <c r="AA40" s="113"/>
    </row>
    <row r="41" spans="1:27">
      <c r="A41" s="52" t="s">
        <v>183</v>
      </c>
      <c r="B41" s="22">
        <v>9.4299999999999995E-2</v>
      </c>
      <c r="C41" s="43">
        <v>133</v>
      </c>
      <c r="D41" s="44">
        <v>15</v>
      </c>
      <c r="E41" s="24">
        <v>23.235084010000001</v>
      </c>
      <c r="F41" s="24">
        <v>34.139305149999998</v>
      </c>
      <c r="G41" s="25">
        <f t="shared" si="7"/>
        <v>10.904221139999997</v>
      </c>
      <c r="H41" s="23">
        <v>25.326148969999998</v>
      </c>
      <c r="I41" s="24">
        <v>36.38951642</v>
      </c>
      <c r="J41" s="25">
        <f t="shared" si="8"/>
        <v>11.063367450000001</v>
      </c>
      <c r="K41" s="23">
        <v>24.22596154</v>
      </c>
      <c r="L41" s="24">
        <v>35.281233690000001</v>
      </c>
      <c r="M41" s="25">
        <f t="shared" si="9"/>
        <v>11.05527215</v>
      </c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1:27"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>
      <c r="S43" s="113"/>
      <c r="T43" s="113"/>
      <c r="U43" s="113"/>
      <c r="V43" s="113"/>
      <c r="W43" s="113"/>
      <c r="X43" s="113"/>
      <c r="Y43" s="113"/>
      <c r="Z43" s="113"/>
      <c r="AA43" s="113"/>
    </row>
    <row r="44" spans="1:27">
      <c r="A44" s="110">
        <v>42924</v>
      </c>
      <c r="B44" s="49" t="s">
        <v>144</v>
      </c>
      <c r="C44" s="49"/>
      <c r="D44" s="49"/>
      <c r="S44" s="113"/>
      <c r="T44" s="113"/>
      <c r="U44" s="113"/>
      <c r="V44" s="113"/>
      <c r="W44" s="113"/>
      <c r="X44" s="113"/>
      <c r="Y44" s="113"/>
      <c r="Z44" s="113"/>
      <c r="AA44" s="113"/>
    </row>
    <row r="45" spans="1:27">
      <c r="A45" t="s">
        <v>192</v>
      </c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1:27">
      <c r="A46" t="s">
        <v>195</v>
      </c>
      <c r="S46" s="113"/>
      <c r="T46" s="113"/>
      <c r="U46" s="113"/>
      <c r="V46" s="113"/>
      <c r="W46" s="113"/>
      <c r="X46" s="113"/>
      <c r="Y46" s="113"/>
      <c r="Z46" s="113"/>
      <c r="AA46" s="113"/>
    </row>
    <row r="47" spans="1:27">
      <c r="A47" s="113" t="s">
        <v>196</v>
      </c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1:27">
      <c r="S48" s="113"/>
      <c r="T48" s="113"/>
      <c r="U48" s="113"/>
      <c r="V48" s="113"/>
      <c r="W48" s="113"/>
      <c r="X48" s="113"/>
      <c r="Y48" s="113"/>
      <c r="Z48" s="113"/>
      <c r="AA48" s="113"/>
    </row>
    <row r="49" spans="1:31">
      <c r="E49" s="207" t="s">
        <v>148</v>
      </c>
      <c r="F49" s="207"/>
      <c r="G49" s="207"/>
      <c r="H49" s="207" t="s">
        <v>149</v>
      </c>
      <c r="I49" s="207"/>
      <c r="J49" s="207"/>
      <c r="K49" s="207" t="s">
        <v>150</v>
      </c>
      <c r="L49" s="207"/>
      <c r="M49" s="207"/>
      <c r="P49" t="s">
        <v>189</v>
      </c>
    </row>
    <row r="50" spans="1:31">
      <c r="A50" s="91" t="s">
        <v>191</v>
      </c>
      <c r="B50" s="91" t="s">
        <v>121</v>
      </c>
      <c r="C50" s="37" t="s">
        <v>6</v>
      </c>
      <c r="D50" s="38" t="s">
        <v>7</v>
      </c>
      <c r="E50" s="156" t="s">
        <v>555</v>
      </c>
      <c r="F50" s="94" t="s">
        <v>556</v>
      </c>
      <c r="G50" s="167" t="s">
        <v>557</v>
      </c>
      <c r="H50" s="156" t="s">
        <v>555</v>
      </c>
      <c r="I50" s="94" t="s">
        <v>556</v>
      </c>
      <c r="J50" s="167" t="s">
        <v>557</v>
      </c>
      <c r="K50" s="156" t="s">
        <v>555</v>
      </c>
      <c r="L50" s="94" t="s">
        <v>556</v>
      </c>
      <c r="M50" s="167" t="s">
        <v>557</v>
      </c>
      <c r="N50" s="107" t="s">
        <v>125</v>
      </c>
      <c r="O50" s="92" t="s">
        <v>11</v>
      </c>
      <c r="P50" s="108" t="s">
        <v>130</v>
      </c>
      <c r="Q50" s="92" t="s">
        <v>151</v>
      </c>
    </row>
    <row r="51" spans="1:31">
      <c r="A51" s="52" t="s">
        <v>145</v>
      </c>
      <c r="B51" s="91">
        <v>9.7299999999999998E-2</v>
      </c>
      <c r="C51" s="41">
        <v>133</v>
      </c>
      <c r="D51" s="42">
        <v>15</v>
      </c>
      <c r="E51" s="18">
        <v>24.768041060000002</v>
      </c>
      <c r="F51" s="98">
        <v>59.113822679999998</v>
      </c>
      <c r="G51" s="19">
        <f t="shared" ref="G51:G53" si="10">F51-E51</f>
        <v>34.345781619999997</v>
      </c>
      <c r="H51" s="41">
        <v>26.908779259999999</v>
      </c>
      <c r="I51" s="42">
        <v>61.294048949999997</v>
      </c>
      <c r="J51" s="19">
        <f t="shared" ref="J51:J53" si="11">I51-H51</f>
        <v>34.385269690000001</v>
      </c>
      <c r="K51" s="41">
        <v>30.06801188</v>
      </c>
      <c r="L51" s="42">
        <v>63.807502470000003</v>
      </c>
      <c r="M51" s="19">
        <f t="shared" ref="M51:M53" si="12">L51-K51</f>
        <v>33.739490590000003</v>
      </c>
      <c r="N51" s="91">
        <f>AVERAGE(G51:G53,J51:J53,M51:M53)</f>
        <v>43.517022607777776</v>
      </c>
      <c r="O51" s="91">
        <f>_xlfn.STDEV.S(M51:M53,J51:J53,G51:G53)</f>
        <v>8.4106902664029413</v>
      </c>
      <c r="P51" s="20">
        <f>(N51-0.119)/45.435</f>
        <v>0.95516721927539949</v>
      </c>
      <c r="Q51" s="91">
        <f>(O51-0.119)/45.435</f>
        <v>0.18249565899423223</v>
      </c>
      <c r="W51" s="5" t="s">
        <v>140</v>
      </c>
      <c r="X51" s="5" t="s">
        <v>583</v>
      </c>
      <c r="Y51" s="5"/>
      <c r="Z51" s="5"/>
      <c r="AA51" s="5"/>
      <c r="AB51" s="5" t="s">
        <v>190</v>
      </c>
      <c r="AC51" s="5"/>
      <c r="AD51" s="5"/>
      <c r="AE51" s="5"/>
    </row>
    <row r="52" spans="1:31">
      <c r="A52" s="52" t="s">
        <v>146</v>
      </c>
      <c r="B52" s="91">
        <v>9.7199999999999995E-2</v>
      </c>
      <c r="C52" s="45">
        <v>133</v>
      </c>
      <c r="D52" s="46">
        <v>15</v>
      </c>
      <c r="E52" s="46">
        <v>24.784339209999999</v>
      </c>
      <c r="F52" s="46">
        <v>67.965019819999995</v>
      </c>
      <c r="G52" s="22">
        <f t="shared" si="10"/>
        <v>43.180680609999996</v>
      </c>
      <c r="H52" s="20">
        <v>29.22339539</v>
      </c>
      <c r="I52" s="21">
        <v>72.042070899999999</v>
      </c>
      <c r="J52" s="22">
        <f t="shared" si="11"/>
        <v>42.818675509999998</v>
      </c>
      <c r="K52" s="20">
        <v>33.479446680000002</v>
      </c>
      <c r="L52" s="46">
        <v>76.057189019999996</v>
      </c>
      <c r="M52" s="22">
        <f t="shared" si="12"/>
        <v>42.577742339999993</v>
      </c>
      <c r="N52" s="91"/>
      <c r="O52" s="91"/>
      <c r="P52" s="20"/>
      <c r="Q52" s="91"/>
      <c r="W52" s="94" t="s">
        <v>191</v>
      </c>
      <c r="X52" s="189" t="s">
        <v>584</v>
      </c>
      <c r="Y52" s="191"/>
      <c r="Z52" s="189" t="s">
        <v>130</v>
      </c>
      <c r="AA52" s="191"/>
      <c r="AB52" s="189" t="s">
        <v>585</v>
      </c>
      <c r="AC52" s="191"/>
      <c r="AD52" s="58" t="s">
        <v>586</v>
      </c>
      <c r="AE52" s="94" t="s">
        <v>137</v>
      </c>
    </row>
    <row r="53" spans="1:31">
      <c r="A53" s="52" t="s">
        <v>147</v>
      </c>
      <c r="B53" s="50">
        <v>9.5699999999999993E-2</v>
      </c>
      <c r="C53" s="99">
        <v>133</v>
      </c>
      <c r="D53" s="100">
        <v>15</v>
      </c>
      <c r="E53" s="101">
        <v>25.125203290000002</v>
      </c>
      <c r="F53" s="101">
        <v>79.0000754</v>
      </c>
      <c r="G53" s="102">
        <f t="shared" si="10"/>
        <v>53.874872109999998</v>
      </c>
      <c r="H53" s="99">
        <v>34.323504380000003</v>
      </c>
      <c r="I53" s="100">
        <v>87.501840290000004</v>
      </c>
      <c r="J53" s="102">
        <f t="shared" si="11"/>
        <v>53.178335910000001</v>
      </c>
      <c r="K53" s="99">
        <v>36.721287619999998</v>
      </c>
      <c r="L53" s="100">
        <v>90.273642710000004</v>
      </c>
      <c r="M53" s="102">
        <f t="shared" si="12"/>
        <v>53.552355090000006</v>
      </c>
      <c r="N53" s="91"/>
      <c r="O53" s="91"/>
      <c r="P53" s="20"/>
      <c r="Q53" s="91"/>
      <c r="W53" s="3"/>
      <c r="X53" s="14" t="s">
        <v>125</v>
      </c>
      <c r="Y53" s="4" t="s">
        <v>11</v>
      </c>
      <c r="Z53" s="14" t="s">
        <v>125</v>
      </c>
      <c r="AA53" s="4" t="s">
        <v>11</v>
      </c>
      <c r="AB53" s="14" t="s">
        <v>138</v>
      </c>
      <c r="AC53" s="4" t="s">
        <v>139</v>
      </c>
      <c r="AD53" s="57"/>
      <c r="AE53" s="3"/>
    </row>
    <row r="54" spans="1:31">
      <c r="A54" s="103"/>
      <c r="B54" s="103" t="s">
        <v>121</v>
      </c>
      <c r="C54" s="37" t="s">
        <v>6</v>
      </c>
      <c r="D54" s="38" t="s">
        <v>7</v>
      </c>
      <c r="E54" s="156" t="s">
        <v>555</v>
      </c>
      <c r="F54" s="94" t="s">
        <v>556</v>
      </c>
      <c r="G54" s="167" t="s">
        <v>557</v>
      </c>
      <c r="H54" s="156" t="s">
        <v>555</v>
      </c>
      <c r="I54" s="94" t="s">
        <v>556</v>
      </c>
      <c r="J54" s="167" t="s">
        <v>557</v>
      </c>
      <c r="K54" s="156" t="s">
        <v>555</v>
      </c>
      <c r="L54" s="94" t="s">
        <v>556</v>
      </c>
      <c r="M54" s="167" t="s">
        <v>557</v>
      </c>
      <c r="N54" s="107" t="s">
        <v>125</v>
      </c>
      <c r="O54" s="92" t="s">
        <v>11</v>
      </c>
      <c r="P54" s="108" t="s">
        <v>130</v>
      </c>
      <c r="Q54" s="92" t="s">
        <v>151</v>
      </c>
      <c r="W54" s="3" t="s">
        <v>122</v>
      </c>
      <c r="X54" s="14">
        <v>6.1985667319999997</v>
      </c>
      <c r="Y54" s="4">
        <v>0.104712765</v>
      </c>
      <c r="Z54" s="14">
        <v>0.13380800600000001</v>
      </c>
      <c r="AA54" s="4">
        <v>-3.1445399999999998E-4</v>
      </c>
      <c r="AB54" s="14">
        <f>Z54-1.86*AA54</f>
        <v>0.13439289044</v>
      </c>
      <c r="AC54" s="4">
        <f t="shared" ref="AC54:AC64" si="13">Z54+1.86*AA54</f>
        <v>0.13322312156000002</v>
      </c>
      <c r="AD54" s="57">
        <v>0.2</v>
      </c>
      <c r="AE54" s="3">
        <v>-33.095997230000002</v>
      </c>
    </row>
    <row r="55" spans="1:31">
      <c r="A55" s="52" t="s">
        <v>153</v>
      </c>
      <c r="B55" s="103">
        <v>9.4600000000000004E-2</v>
      </c>
      <c r="C55" s="41">
        <v>133</v>
      </c>
      <c r="D55" s="42">
        <v>15</v>
      </c>
      <c r="E55" s="18">
        <v>24.7996129</v>
      </c>
      <c r="F55" s="106">
        <v>37.342293550000001</v>
      </c>
      <c r="G55" s="19">
        <f t="shared" ref="G55:G57" si="14">F55-E55</f>
        <v>12.542680650000001</v>
      </c>
      <c r="H55" s="41">
        <v>26.32372238</v>
      </c>
      <c r="I55" s="42">
        <v>38.928056589999997</v>
      </c>
      <c r="J55" s="19">
        <f t="shared" ref="J55:J57" si="15">I55-H55</f>
        <v>12.604334209999998</v>
      </c>
      <c r="K55" s="41">
        <v>27.348177270000001</v>
      </c>
      <c r="L55" s="42">
        <v>39.788319309999999</v>
      </c>
      <c r="M55" s="19">
        <f t="shared" ref="M55:M57" si="16">L55-K55</f>
        <v>12.440142039999998</v>
      </c>
      <c r="N55" s="103">
        <f>AVERAGE(G55:G57,J55:J57,M55:M57)</f>
        <v>12.440396526666666</v>
      </c>
      <c r="O55" s="103">
        <f>_xlfn.STDEV.S(M55:M57,J55:J57,G55:G57)</f>
        <v>0.85310600887725041</v>
      </c>
      <c r="P55" s="20">
        <f>(N55-0.119)/45.435</f>
        <v>0.27118733414034696</v>
      </c>
      <c r="Q55" s="103">
        <f>(O55-0.119)/45.435</f>
        <v>1.6157279825624527E-2</v>
      </c>
      <c r="W55" s="3" t="s">
        <v>123</v>
      </c>
      <c r="X55" s="14">
        <v>18.76487084</v>
      </c>
      <c r="Y55" s="4">
        <v>0.39079734700000002</v>
      </c>
      <c r="Z55" s="14">
        <v>0.410385624</v>
      </c>
      <c r="AA55" s="4">
        <v>5.9821140000000002E-3</v>
      </c>
      <c r="AB55" s="14">
        <f>Z55-1.86*AA55</f>
        <v>0.39925889196000003</v>
      </c>
      <c r="AC55" s="4">
        <f t="shared" si="13"/>
        <v>0.42151235603999998</v>
      </c>
      <c r="AD55" s="57">
        <v>0.4</v>
      </c>
      <c r="AE55" s="3">
        <v>2.5964060560000002</v>
      </c>
    </row>
    <row r="56" spans="1:31">
      <c r="A56" s="52" t="s">
        <v>154</v>
      </c>
      <c r="B56" s="103">
        <v>9.5600000000000004E-2</v>
      </c>
      <c r="C56" s="45">
        <v>133</v>
      </c>
      <c r="D56" s="46">
        <v>15</v>
      </c>
      <c r="E56" s="46">
        <v>24.79830905</v>
      </c>
      <c r="F56" s="46">
        <v>38.59073154</v>
      </c>
      <c r="G56" s="22">
        <f t="shared" si="14"/>
        <v>13.79242249</v>
      </c>
      <c r="H56" s="20">
        <v>27.001725260000001</v>
      </c>
      <c r="I56" s="21">
        <v>40.131139169999997</v>
      </c>
      <c r="J56" s="22">
        <f t="shared" si="15"/>
        <v>13.129413909999997</v>
      </c>
      <c r="K56" s="20">
        <v>26.821979989999999</v>
      </c>
      <c r="L56" s="46">
        <v>39.788971230000001</v>
      </c>
      <c r="M56" s="22">
        <f t="shared" si="16"/>
        <v>12.966991240000002</v>
      </c>
      <c r="N56" s="103"/>
      <c r="O56" s="103"/>
      <c r="P56" s="20"/>
      <c r="Q56" s="103"/>
      <c r="W56" s="3" t="s">
        <v>124</v>
      </c>
      <c r="X56" s="14">
        <v>39.179627750000002</v>
      </c>
      <c r="Y56" s="4">
        <v>2.4116647050000002</v>
      </c>
      <c r="Z56" s="14">
        <v>0.85970348299999999</v>
      </c>
      <c r="AA56" s="4">
        <v>5.0460321000000002E-2</v>
      </c>
      <c r="AB56" s="14">
        <f>Z56-1.86*AA56</f>
        <v>0.76584728593999996</v>
      </c>
      <c r="AC56" s="4">
        <f t="shared" si="13"/>
        <v>0.95355968006000003</v>
      </c>
      <c r="AD56" s="57">
        <v>0.8</v>
      </c>
      <c r="AE56" s="3">
        <v>7.4629353690000002</v>
      </c>
    </row>
    <row r="57" spans="1:31">
      <c r="A57" s="52" t="s">
        <v>155</v>
      </c>
      <c r="B57" s="50">
        <v>9.6699999999999994E-2</v>
      </c>
      <c r="C57" s="99">
        <v>133</v>
      </c>
      <c r="D57" s="100">
        <v>15</v>
      </c>
      <c r="E57" s="101">
        <v>24.669320859999999</v>
      </c>
      <c r="F57" s="101">
        <v>36.715482719999997</v>
      </c>
      <c r="G57" s="102">
        <f t="shared" si="14"/>
        <v>12.046161859999998</v>
      </c>
      <c r="H57" s="99">
        <v>25.638455189999998</v>
      </c>
      <c r="I57" s="100">
        <v>36.666456259999997</v>
      </c>
      <c r="J57" s="102">
        <f t="shared" si="15"/>
        <v>11.028001069999998</v>
      </c>
      <c r="K57" s="99">
        <v>26.665145259999999</v>
      </c>
      <c r="L57" s="100">
        <v>38.078566530000003</v>
      </c>
      <c r="M57" s="102">
        <f t="shared" si="16"/>
        <v>11.413421270000004</v>
      </c>
      <c r="N57" s="103"/>
      <c r="O57" s="103"/>
      <c r="P57" s="20"/>
      <c r="Q57" s="103"/>
      <c r="W57" s="3" t="s">
        <v>133</v>
      </c>
      <c r="X57" s="14">
        <v>16.929348869999998</v>
      </c>
      <c r="Y57" s="4">
        <v>3.4045199560000001</v>
      </c>
      <c r="Z57" s="14">
        <v>0.36998677000000002</v>
      </c>
      <c r="AA57" s="4">
        <v>7.2312532999999998E-2</v>
      </c>
      <c r="AB57" s="14">
        <f t="shared" ref="AB57:AB59" si="17">Z57-1.86*AA57</f>
        <v>0.23548545862</v>
      </c>
      <c r="AC57" s="4">
        <f t="shared" si="13"/>
        <v>0.50448808138000001</v>
      </c>
      <c r="AD57" s="57" t="s">
        <v>152</v>
      </c>
      <c r="AE57" s="3" t="e">
        <v>#VALUE!</v>
      </c>
    </row>
    <row r="58" spans="1:31">
      <c r="A58" s="104"/>
      <c r="B58" s="104" t="s">
        <v>121</v>
      </c>
      <c r="C58" s="37" t="s">
        <v>6</v>
      </c>
      <c r="D58" s="38" t="s">
        <v>7</v>
      </c>
      <c r="E58" s="156" t="s">
        <v>555</v>
      </c>
      <c r="F58" s="94" t="s">
        <v>556</v>
      </c>
      <c r="G58" s="167" t="s">
        <v>557</v>
      </c>
      <c r="H58" s="156" t="s">
        <v>555</v>
      </c>
      <c r="I58" s="94" t="s">
        <v>556</v>
      </c>
      <c r="J58" s="167" t="s">
        <v>557</v>
      </c>
      <c r="K58" s="156" t="s">
        <v>555</v>
      </c>
      <c r="L58" s="94" t="s">
        <v>556</v>
      </c>
      <c r="M58" s="167" t="s">
        <v>557</v>
      </c>
      <c r="N58" s="107" t="s">
        <v>125</v>
      </c>
      <c r="O58" s="92" t="s">
        <v>11</v>
      </c>
      <c r="P58" s="108" t="s">
        <v>130</v>
      </c>
      <c r="Q58" s="92" t="s">
        <v>151</v>
      </c>
      <c r="W58" s="3" t="s">
        <v>131</v>
      </c>
      <c r="X58" s="14">
        <v>22.388016690000001</v>
      </c>
      <c r="Y58" s="4">
        <v>0.68053738600000002</v>
      </c>
      <c r="Z58" s="14">
        <v>0.490129123</v>
      </c>
      <c r="AA58" s="4">
        <v>1.2359136999999999E-2</v>
      </c>
      <c r="AB58" s="14">
        <f t="shared" si="17"/>
        <v>0.46714112817999998</v>
      </c>
      <c r="AC58" s="4">
        <f t="shared" si="13"/>
        <v>0.51311711782000002</v>
      </c>
      <c r="AD58" s="57">
        <v>0.8</v>
      </c>
      <c r="AE58" s="3">
        <v>-38.733859649999999</v>
      </c>
    </row>
    <row r="59" spans="1:31">
      <c r="A59" s="52" t="s">
        <v>156</v>
      </c>
      <c r="B59" s="104">
        <v>9.5600000000000004E-2</v>
      </c>
      <c r="C59" s="41">
        <v>133</v>
      </c>
      <c r="D59" s="42">
        <v>15</v>
      </c>
      <c r="E59" s="18">
        <v>24.783314749999999</v>
      </c>
      <c r="F59" s="109">
        <v>79.412092529999995</v>
      </c>
      <c r="G59" s="19">
        <f t="shared" ref="G59:G61" si="18">F59-E59</f>
        <v>54.628777779999993</v>
      </c>
      <c r="H59" s="41">
        <v>36.807807490000002</v>
      </c>
      <c r="I59" s="42">
        <v>88.355024950000001</v>
      </c>
      <c r="J59" s="19">
        <f t="shared" ref="J59:J61" si="19">I59-H59</f>
        <v>51.547217459999999</v>
      </c>
      <c r="K59" s="41">
        <v>35.355968650000001</v>
      </c>
      <c r="L59" s="42">
        <v>89.003877430000003</v>
      </c>
      <c r="M59" s="19">
        <f t="shared" ref="M59:M61" si="20">L59-K59</f>
        <v>53.647908780000002</v>
      </c>
      <c r="N59" s="104">
        <f>AVERAGE(G59:G61,J59:J61,M59:M61)</f>
        <v>55.047862614444441</v>
      </c>
      <c r="O59" s="104">
        <f>_xlfn.STDEV.S(M59:M61,J59:J61,G59:G61)</f>
        <v>1.8758576580055202</v>
      </c>
      <c r="P59" s="20">
        <f>(N59-0.119)/45.435</f>
        <v>1.208954828093858</v>
      </c>
      <c r="Q59" s="104">
        <f>(O59-0.119)/45.435</f>
        <v>3.8667495499186091E-2</v>
      </c>
      <c r="W59" s="10" t="s">
        <v>132</v>
      </c>
      <c r="X59" s="15">
        <v>11.35496944</v>
      </c>
      <c r="Y59" s="11">
        <v>0.512699083</v>
      </c>
      <c r="Z59" s="15">
        <v>0.247297666</v>
      </c>
      <c r="AA59" s="11">
        <v>8.6651060000000005E-3</v>
      </c>
      <c r="AB59" s="15">
        <f t="shared" si="17"/>
        <v>0.23118056883999999</v>
      </c>
      <c r="AC59" s="11">
        <f t="shared" si="13"/>
        <v>0.26341476316000001</v>
      </c>
      <c r="AD59" s="59">
        <v>0.2</v>
      </c>
      <c r="AE59" s="10">
        <v>23.64883283</v>
      </c>
    </row>
    <row r="60" spans="1:31">
      <c r="A60" s="52" t="s">
        <v>157</v>
      </c>
      <c r="B60" s="104">
        <v>9.6000000000000002E-2</v>
      </c>
      <c r="C60" s="45">
        <v>133</v>
      </c>
      <c r="D60" s="46">
        <v>15</v>
      </c>
      <c r="E60" s="46">
        <v>24.773070199999999</v>
      </c>
      <c r="F60" s="46">
        <v>82.591348589999996</v>
      </c>
      <c r="G60" s="22">
        <f t="shared" si="18"/>
        <v>57.818278389999996</v>
      </c>
      <c r="H60" s="20">
        <v>33.115672060000001</v>
      </c>
      <c r="I60" s="21">
        <v>89.807422599999995</v>
      </c>
      <c r="J60" s="22">
        <f t="shared" si="19"/>
        <v>56.691750539999994</v>
      </c>
      <c r="K60" s="20">
        <v>36.730414580000001</v>
      </c>
      <c r="L60" s="46">
        <v>93.225749179999994</v>
      </c>
      <c r="M60" s="22">
        <f t="shared" si="20"/>
        <v>56.495334599999993</v>
      </c>
      <c r="N60" s="104"/>
      <c r="O60" s="104"/>
      <c r="P60" s="20"/>
      <c r="Q60" s="104"/>
      <c r="W60" s="3" t="s">
        <v>184</v>
      </c>
      <c r="X60" s="14">
        <v>43.517022609999998</v>
      </c>
      <c r="Y60" s="4">
        <v>8.4106902659999996</v>
      </c>
      <c r="Z60" s="14">
        <v>0.95516721900000001</v>
      </c>
      <c r="AA60" s="4">
        <v>0.182495659</v>
      </c>
      <c r="AB60" s="14">
        <f>Z60-1.86*AA60</f>
        <v>0.61572529325999992</v>
      </c>
      <c r="AC60" s="4">
        <f t="shared" si="13"/>
        <v>1.2946091447400001</v>
      </c>
      <c r="AD60" s="57"/>
      <c r="AE60" s="3"/>
    </row>
    <row r="61" spans="1:31">
      <c r="A61" s="52" t="s">
        <v>158</v>
      </c>
      <c r="B61" s="50">
        <v>9.7100000000000006E-2</v>
      </c>
      <c r="C61" s="99">
        <v>133</v>
      </c>
      <c r="D61" s="100">
        <v>15</v>
      </c>
      <c r="E61" s="101">
        <v>24.455675450000001</v>
      </c>
      <c r="F61" s="101">
        <v>78.569711209999994</v>
      </c>
      <c r="G61" s="102">
        <f t="shared" si="18"/>
        <v>54.114035759999993</v>
      </c>
      <c r="H61" s="99">
        <v>30.412414989999998</v>
      </c>
      <c r="I61" s="100">
        <v>85.244314239999994</v>
      </c>
      <c r="J61" s="102">
        <f t="shared" si="19"/>
        <v>54.831899249999992</v>
      </c>
      <c r="K61" s="99">
        <v>34.872798469999999</v>
      </c>
      <c r="L61" s="100">
        <v>90.528359440000003</v>
      </c>
      <c r="M61" s="102">
        <f t="shared" si="20"/>
        <v>55.655560970000003</v>
      </c>
      <c r="N61" s="104"/>
      <c r="O61" s="104"/>
      <c r="P61" s="20"/>
      <c r="Q61" s="104"/>
      <c r="W61" s="3" t="s">
        <v>185</v>
      </c>
      <c r="X61" s="14">
        <v>12.440396529999999</v>
      </c>
      <c r="Y61" s="4">
        <v>0.853106009</v>
      </c>
      <c r="Z61" s="14">
        <v>0.271187334</v>
      </c>
      <c r="AA61" s="4">
        <v>1.615728E-2</v>
      </c>
      <c r="AB61" s="14">
        <f>Z61-1.86*AA61</f>
        <v>0.2411347932</v>
      </c>
      <c r="AC61" s="4">
        <f t="shared" si="13"/>
        <v>0.30123987480000003</v>
      </c>
      <c r="AD61" s="57"/>
      <c r="AE61" s="3"/>
    </row>
    <row r="62" spans="1:31">
      <c r="A62" s="105"/>
      <c r="B62" s="105" t="s">
        <v>121</v>
      </c>
      <c r="C62" s="37" t="s">
        <v>6</v>
      </c>
      <c r="D62" s="38" t="s">
        <v>7</v>
      </c>
      <c r="E62" s="156" t="s">
        <v>555</v>
      </c>
      <c r="F62" s="94" t="s">
        <v>556</v>
      </c>
      <c r="G62" s="167" t="s">
        <v>557</v>
      </c>
      <c r="H62" s="156" t="s">
        <v>555</v>
      </c>
      <c r="I62" s="94" t="s">
        <v>556</v>
      </c>
      <c r="J62" s="167" t="s">
        <v>557</v>
      </c>
      <c r="K62" s="156" t="s">
        <v>555</v>
      </c>
      <c r="L62" s="94" t="s">
        <v>556</v>
      </c>
      <c r="M62" s="167" t="s">
        <v>557</v>
      </c>
      <c r="N62" s="107" t="s">
        <v>125</v>
      </c>
      <c r="O62" s="92" t="s">
        <v>11</v>
      </c>
      <c r="P62" s="108" t="s">
        <v>130</v>
      </c>
      <c r="Q62" s="92" t="s">
        <v>151</v>
      </c>
      <c r="W62" s="3" t="s">
        <v>186</v>
      </c>
      <c r="X62" s="14">
        <v>55.047862610000003</v>
      </c>
      <c r="Y62" s="4">
        <v>1.8758576579999999</v>
      </c>
      <c r="Z62" s="14">
        <v>1.208954828</v>
      </c>
      <c r="AA62" s="4">
        <v>3.8667495000000003E-2</v>
      </c>
      <c r="AB62" s="14">
        <f>Z62-1.86*AA62</f>
        <v>1.1370332873</v>
      </c>
      <c r="AC62" s="4">
        <f t="shared" si="13"/>
        <v>1.2808763687</v>
      </c>
      <c r="AD62" s="57"/>
      <c r="AE62" s="3"/>
    </row>
    <row r="63" spans="1:31">
      <c r="A63" s="52" t="s">
        <v>159</v>
      </c>
      <c r="B63" s="105">
        <v>9.4299999999999995E-2</v>
      </c>
      <c r="C63" s="41">
        <v>133</v>
      </c>
      <c r="D63" s="42">
        <v>15</v>
      </c>
      <c r="E63" s="18">
        <v>24.791510389999999</v>
      </c>
      <c r="F63" s="112">
        <v>53.322232270000001</v>
      </c>
      <c r="G63" s="19">
        <f t="shared" ref="G63:G65" si="21">F63-E63</f>
        <v>28.530721880000002</v>
      </c>
      <c r="H63" s="41">
        <v>25.12138487</v>
      </c>
      <c r="I63" s="42">
        <v>53.665610919999999</v>
      </c>
      <c r="J63" s="19">
        <f t="shared" ref="J63:J65" si="22">I63-H63</f>
        <v>28.544226049999999</v>
      </c>
      <c r="K63" s="41">
        <v>25.134609650000002</v>
      </c>
      <c r="L63" s="42">
        <v>53.917719959999999</v>
      </c>
      <c r="M63" s="19">
        <f t="shared" ref="M63:M65" si="23">L63-K63</f>
        <v>28.783110309999998</v>
      </c>
      <c r="N63" s="105">
        <f>AVERAGE(G63:G65,J63:J65,M63:M65)</f>
        <v>34.630955504444444</v>
      </c>
      <c r="O63" s="105">
        <f>_xlfn.STDEV.S(M63:M65,J63:J65,G63:G65)</f>
        <v>5.0611207665745974</v>
      </c>
      <c r="P63" s="20">
        <f>(N63-0.119)/45.435</f>
        <v>0.75958964464497503</v>
      </c>
      <c r="Q63" s="105">
        <f>(O63-0.119)/45.435</f>
        <v>0.10877342943930005</v>
      </c>
      <c r="W63" s="3" t="s">
        <v>187</v>
      </c>
      <c r="X63" s="14">
        <v>34.630955504444444</v>
      </c>
      <c r="Y63" s="4">
        <v>5.0611207665745974</v>
      </c>
      <c r="Z63" s="14">
        <v>0.75958964464497503</v>
      </c>
      <c r="AA63" s="4">
        <v>0.10877342943930005</v>
      </c>
      <c r="AB63" s="14">
        <f>Z63-1.86*AA63</f>
        <v>0.55727106588787689</v>
      </c>
      <c r="AC63" s="4">
        <f t="shared" si="13"/>
        <v>0.96190822340207316</v>
      </c>
      <c r="AD63" s="57"/>
      <c r="AE63" s="3"/>
    </row>
    <row r="64" spans="1:31">
      <c r="A64" s="52" t="s">
        <v>160</v>
      </c>
      <c r="B64" s="105">
        <v>9.2299999999999993E-2</v>
      </c>
      <c r="C64" s="45">
        <v>133</v>
      </c>
      <c r="D64" s="46">
        <v>15</v>
      </c>
      <c r="E64" s="46">
        <v>24.956540759999999</v>
      </c>
      <c r="F64" s="46">
        <v>65.318506979999995</v>
      </c>
      <c r="G64" s="22">
        <f t="shared" si="21"/>
        <v>40.361966219999999</v>
      </c>
      <c r="H64" s="20">
        <v>25.140663239999999</v>
      </c>
      <c r="I64" s="21">
        <v>65.332663080000003</v>
      </c>
      <c r="J64" s="22">
        <f t="shared" si="22"/>
        <v>40.191999840000008</v>
      </c>
      <c r="K64" s="20">
        <v>25.275146230000001</v>
      </c>
      <c r="L64" s="46">
        <v>65.586821020000002</v>
      </c>
      <c r="M64" s="22">
        <f t="shared" si="23"/>
        <v>40.311674789999998</v>
      </c>
      <c r="N64" s="105"/>
      <c r="O64" s="105"/>
      <c r="P64" s="20"/>
      <c r="Q64" s="105"/>
      <c r="W64" s="11" t="s">
        <v>188</v>
      </c>
      <c r="X64" s="15">
        <v>20.510450086666662</v>
      </c>
      <c r="Y64" s="11">
        <v>0.88696807818159451</v>
      </c>
      <c r="Z64" s="15">
        <v>0.44880488800851021</v>
      </c>
      <c r="AA64" s="11">
        <v>1.6902565823299097E-2</v>
      </c>
      <c r="AB64" s="15">
        <f>Z64-1.86*AA64</f>
        <v>0.4173661155771739</v>
      </c>
      <c r="AC64" s="11">
        <f t="shared" si="13"/>
        <v>0.48024366043984651</v>
      </c>
      <c r="AD64" s="59"/>
      <c r="AE64" s="15"/>
    </row>
    <row r="65" spans="1:31">
      <c r="A65" s="52" t="s">
        <v>161</v>
      </c>
      <c r="B65" s="50">
        <v>9.7100000000000006E-2</v>
      </c>
      <c r="C65" s="99">
        <v>133</v>
      </c>
      <c r="D65" s="100">
        <v>15</v>
      </c>
      <c r="E65" s="101">
        <v>25.169068580000001</v>
      </c>
      <c r="F65" s="101">
        <v>60.319717689999997</v>
      </c>
      <c r="G65" s="102">
        <f t="shared" si="21"/>
        <v>35.150649109999996</v>
      </c>
      <c r="H65" s="99">
        <v>25.464018459999998</v>
      </c>
      <c r="I65" s="100">
        <v>60.323070459999997</v>
      </c>
      <c r="J65" s="102">
        <f t="shared" si="22"/>
        <v>34.859051999999998</v>
      </c>
      <c r="K65" s="99">
        <v>25.374332089999999</v>
      </c>
      <c r="L65" s="100">
        <v>60.319531429999998</v>
      </c>
      <c r="M65" s="102">
        <f t="shared" si="23"/>
        <v>34.945199340000002</v>
      </c>
      <c r="N65" s="105"/>
      <c r="O65" s="105"/>
      <c r="P65" s="20"/>
      <c r="Q65" s="105"/>
      <c r="W65" s="5"/>
      <c r="X65" s="5"/>
      <c r="Y65" s="5"/>
      <c r="Z65" s="5"/>
      <c r="AA65" s="5"/>
      <c r="AB65" s="5"/>
      <c r="AC65" s="5"/>
      <c r="AD65" s="5"/>
      <c r="AE65" s="5"/>
    </row>
    <row r="66" spans="1:31">
      <c r="A66" s="105"/>
      <c r="B66" s="105" t="s">
        <v>121</v>
      </c>
      <c r="C66" s="37" t="s">
        <v>6</v>
      </c>
      <c r="D66" s="38" t="s">
        <v>7</v>
      </c>
      <c r="E66" s="156" t="s">
        <v>555</v>
      </c>
      <c r="F66" s="94" t="s">
        <v>556</v>
      </c>
      <c r="G66" s="167" t="s">
        <v>557</v>
      </c>
      <c r="H66" s="156" t="s">
        <v>555</v>
      </c>
      <c r="I66" s="94" t="s">
        <v>556</v>
      </c>
      <c r="J66" s="167" t="s">
        <v>557</v>
      </c>
      <c r="K66" s="156" t="s">
        <v>555</v>
      </c>
      <c r="L66" s="94" t="s">
        <v>556</v>
      </c>
      <c r="M66" s="167" t="s">
        <v>557</v>
      </c>
      <c r="N66" s="107" t="s">
        <v>125</v>
      </c>
      <c r="O66" s="92" t="s">
        <v>11</v>
      </c>
      <c r="P66" s="108" t="s">
        <v>130</v>
      </c>
      <c r="Q66" s="92" t="s">
        <v>151</v>
      </c>
    </row>
    <row r="67" spans="1:31">
      <c r="A67" s="52" t="s">
        <v>162</v>
      </c>
      <c r="B67" s="105">
        <v>9.5899999999999999E-2</v>
      </c>
      <c r="C67" s="41">
        <v>133</v>
      </c>
      <c r="D67" s="42">
        <v>15</v>
      </c>
      <c r="E67" s="18">
        <v>24.44086742</v>
      </c>
      <c r="F67" s="113">
        <v>44.174897029999997</v>
      </c>
      <c r="G67" s="19">
        <f t="shared" ref="G67:G68" si="24">F67-E67</f>
        <v>19.734029609999997</v>
      </c>
      <c r="H67" s="41">
        <v>24.446734750000001</v>
      </c>
      <c r="I67" s="42">
        <v>44.320090219999997</v>
      </c>
      <c r="J67" s="19">
        <f t="shared" ref="J67:J68" si="25">I67-H67</f>
        <v>19.873355469999996</v>
      </c>
      <c r="K67" s="41">
        <v>24.784618600000002</v>
      </c>
      <c r="L67" s="42">
        <v>44.321952869999997</v>
      </c>
      <c r="M67" s="19">
        <f t="shared" ref="M67:M68" si="26">L67-K67</f>
        <v>19.537334269999995</v>
      </c>
      <c r="N67" s="105">
        <f>AVERAGE(G67:G68,J67:J68,M67:M68)</f>
        <v>20.510450086666662</v>
      </c>
      <c r="O67" s="105">
        <f>_xlfn.STDEV.S(M67:M68,J67:J68,G67:G68)</f>
        <v>0.88696807818159451</v>
      </c>
      <c r="P67" s="20">
        <f>(N67-0.119)/45.435</f>
        <v>0.44880488800851021</v>
      </c>
      <c r="Q67" s="105">
        <f>(O67-0.119)/45.435</f>
        <v>1.6902565823299097E-2</v>
      </c>
    </row>
    <row r="68" spans="1:31">
      <c r="A68" s="52" t="s">
        <v>163</v>
      </c>
      <c r="B68" s="105">
        <v>9.5200000000000007E-2</v>
      </c>
      <c r="C68" s="45">
        <v>133</v>
      </c>
      <c r="D68" s="46">
        <v>15</v>
      </c>
      <c r="E68" s="46">
        <v>24.784618600000002</v>
      </c>
      <c r="F68" s="46">
        <v>45.971403029999998</v>
      </c>
      <c r="G68" s="22">
        <f t="shared" si="24"/>
        <v>21.186784429999996</v>
      </c>
      <c r="H68" s="20">
        <v>24.786946910000001</v>
      </c>
      <c r="I68" s="21">
        <v>45.98239264</v>
      </c>
      <c r="J68" s="22">
        <f t="shared" si="25"/>
        <v>21.195445729999999</v>
      </c>
      <c r="K68" s="20">
        <v>24.785177399999998</v>
      </c>
      <c r="L68" s="46">
        <v>46.32092841</v>
      </c>
      <c r="M68" s="22">
        <f t="shared" si="26"/>
        <v>21.535751010000002</v>
      </c>
      <c r="N68" s="105"/>
      <c r="O68" s="105"/>
      <c r="P68" s="20"/>
      <c r="Q68" s="105"/>
    </row>
    <row r="69" spans="1:31">
      <c r="A69" s="52"/>
      <c r="B69" s="50"/>
      <c r="C69" s="99"/>
      <c r="D69" s="100"/>
      <c r="E69" s="101"/>
      <c r="F69" s="101"/>
      <c r="G69" s="102"/>
      <c r="H69" s="99"/>
      <c r="I69" s="100"/>
      <c r="J69" s="102"/>
      <c r="K69" s="99"/>
      <c r="L69" s="100"/>
      <c r="M69" s="102"/>
      <c r="N69" s="105"/>
      <c r="O69" s="105"/>
      <c r="P69" s="105"/>
      <c r="Q69" s="105"/>
    </row>
  </sheetData>
  <mergeCells count="9">
    <mergeCell ref="X52:Y52"/>
    <mergeCell ref="Z52:AA52"/>
    <mergeCell ref="AB52:AC52"/>
    <mergeCell ref="E22:G22"/>
    <mergeCell ref="H22:J22"/>
    <mergeCell ref="K22:M22"/>
    <mergeCell ref="E49:G49"/>
    <mergeCell ref="H49:J49"/>
    <mergeCell ref="K49:M49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0"/>
  <sheetViews>
    <sheetView workbookViewId="0">
      <selection activeCell="D15" sqref="D15"/>
    </sheetView>
  </sheetViews>
  <sheetFormatPr defaultRowHeight="15"/>
  <cols>
    <col min="1" max="1" width="14.28515625" style="122" customWidth="1"/>
    <col min="2" max="2" width="9.140625" style="122"/>
    <col min="3" max="3" width="13.28515625" style="122" customWidth="1"/>
    <col min="4" max="4" width="14.28515625" style="122" customWidth="1"/>
    <col min="5" max="5" width="13.5703125" style="122" customWidth="1"/>
    <col min="6" max="6" width="15.85546875" style="122" customWidth="1"/>
    <col min="7" max="7" width="14" style="122" customWidth="1"/>
    <col min="8" max="8" width="15.140625" style="122" customWidth="1"/>
    <col min="9" max="9" width="14.42578125" style="122" customWidth="1"/>
    <col min="10" max="10" width="13.28515625" style="122" customWidth="1"/>
    <col min="11" max="11" width="13.5703125" style="122" customWidth="1"/>
    <col min="12" max="12" width="9.140625" style="122"/>
    <col min="13" max="13" width="11.140625" style="122" customWidth="1"/>
    <col min="14" max="14" width="10.7109375" style="122" customWidth="1"/>
    <col min="15" max="15" width="11.28515625" style="122" customWidth="1"/>
    <col min="16" max="16" width="11.140625" style="122" customWidth="1"/>
    <col min="17" max="17" width="13.5703125" style="122" customWidth="1"/>
    <col min="18" max="18" width="13.140625" style="122" customWidth="1"/>
    <col min="19" max="19" width="19" style="122" customWidth="1"/>
    <col min="20" max="20" width="18.140625" style="122" customWidth="1"/>
    <col min="21" max="16384" width="9.140625" style="122"/>
  </cols>
  <sheetData>
    <row r="2" spans="1:23">
      <c r="C2" s="178" t="s">
        <v>15</v>
      </c>
      <c r="D2" s="178"/>
      <c r="L2" s="178" t="s">
        <v>14</v>
      </c>
      <c r="M2" s="178"/>
    </row>
    <row r="3" spans="1:23">
      <c r="C3" s="122" t="s">
        <v>8</v>
      </c>
      <c r="D3" s="122" t="s">
        <v>11</v>
      </c>
      <c r="L3" s="122" t="s">
        <v>8</v>
      </c>
      <c r="M3" s="122" t="s">
        <v>11</v>
      </c>
      <c r="U3" s="122" t="s">
        <v>129</v>
      </c>
      <c r="V3" s="122" t="s">
        <v>18</v>
      </c>
      <c r="W3" s="122" t="s">
        <v>19</v>
      </c>
    </row>
    <row r="4" spans="1:23">
      <c r="B4" s="122" t="s">
        <v>13</v>
      </c>
      <c r="C4" s="122">
        <v>3.6985469999999999E-3</v>
      </c>
      <c r="D4" s="122">
        <v>1.578947E-3</v>
      </c>
      <c r="K4" s="122" t="s">
        <v>62</v>
      </c>
      <c r="L4" s="122">
        <v>1.34</v>
      </c>
      <c r="M4" s="122">
        <v>0.18974559999999999</v>
      </c>
      <c r="T4" s="122" t="s">
        <v>26</v>
      </c>
      <c r="U4" s="122">
        <v>0.13743677999999893</v>
      </c>
      <c r="V4" s="122">
        <v>1.3675075875000005</v>
      </c>
      <c r="W4" s="122">
        <v>1.9391437566666667</v>
      </c>
    </row>
    <row r="5" spans="1:23">
      <c r="B5" s="122" t="s">
        <v>22</v>
      </c>
      <c r="C5" s="122">
        <v>0.13743677999999893</v>
      </c>
      <c r="D5" s="122">
        <v>3.2601693468113438E-2</v>
      </c>
      <c r="K5" s="122" t="s">
        <v>22</v>
      </c>
      <c r="L5" s="122">
        <v>1.3675075875000005</v>
      </c>
      <c r="M5" s="122">
        <v>0.19160036085741872</v>
      </c>
      <c r="T5" s="122" t="s">
        <v>128</v>
      </c>
      <c r="U5" s="122">
        <v>16.790277118710364</v>
      </c>
      <c r="V5" s="122">
        <v>16.384849663499999</v>
      </c>
      <c r="W5" s="122">
        <v>12.800252183333333</v>
      </c>
    </row>
    <row r="6" spans="1:23">
      <c r="B6" s="122" t="s">
        <v>30</v>
      </c>
      <c r="C6" s="122">
        <v>16.790277118710364</v>
      </c>
      <c r="D6" s="122">
        <v>1.0420136382440761</v>
      </c>
      <c r="K6" s="122" t="s">
        <v>53</v>
      </c>
      <c r="L6" s="122">
        <v>16.384849663499999</v>
      </c>
      <c r="M6" s="122">
        <v>0.87199977647530891</v>
      </c>
    </row>
    <row r="7" spans="1:23">
      <c r="B7" s="122" t="s">
        <v>52</v>
      </c>
      <c r="C7" s="122">
        <v>17.132812167499999</v>
      </c>
      <c r="D7" s="122">
        <v>0.71095107868176466</v>
      </c>
      <c r="K7" s="122" t="s">
        <v>61</v>
      </c>
      <c r="L7" s="122">
        <v>13.871100746250001</v>
      </c>
      <c r="M7" s="122">
        <v>0.60832148258747043</v>
      </c>
    </row>
    <row r="8" spans="1:23">
      <c r="K8" s="122" t="s">
        <v>46</v>
      </c>
      <c r="L8" s="122">
        <v>4.860468159999999</v>
      </c>
      <c r="M8" s="122">
        <v>0.31162636409349265</v>
      </c>
    </row>
    <row r="9" spans="1:23">
      <c r="K9" s="122" t="s">
        <v>47</v>
      </c>
      <c r="L9" s="122">
        <v>4.1209898075000009</v>
      </c>
      <c r="M9" s="122">
        <v>0.39438063431348419</v>
      </c>
    </row>
    <row r="10" spans="1:23">
      <c r="K10" s="122" t="s">
        <v>50</v>
      </c>
      <c r="L10" s="122">
        <v>5.0257034633333335</v>
      </c>
      <c r="M10" s="122">
        <v>8.5180480577260145E-2</v>
      </c>
    </row>
    <row r="11" spans="1:23">
      <c r="K11" s="122" t="s">
        <v>51</v>
      </c>
      <c r="L11" s="122">
        <v>4.1301591066666674</v>
      </c>
      <c r="M11" s="122">
        <v>0.24030405629976409</v>
      </c>
    </row>
    <row r="12" spans="1:23">
      <c r="K12" s="122" t="s">
        <v>48</v>
      </c>
      <c r="L12" s="122">
        <v>4.3918524633333327</v>
      </c>
      <c r="M12" s="122">
        <v>0.40102479419221859</v>
      </c>
    </row>
    <row r="13" spans="1:23">
      <c r="A13" s="178" t="s">
        <v>13</v>
      </c>
      <c r="K13" s="122" t="s">
        <v>49</v>
      </c>
      <c r="L13" s="122">
        <v>4.0260818899999995</v>
      </c>
      <c r="M13" s="122">
        <v>0.10093080632567289</v>
      </c>
    </row>
    <row r="15" spans="1:23" ht="75">
      <c r="A15" s="122" t="s">
        <v>59</v>
      </c>
      <c r="C15" s="179" t="s">
        <v>26</v>
      </c>
      <c r="D15" s="179" t="s">
        <v>63</v>
      </c>
      <c r="E15" s="179" t="s">
        <v>64</v>
      </c>
      <c r="F15" s="179" t="s">
        <v>68</v>
      </c>
      <c r="G15" s="180" t="s">
        <v>69</v>
      </c>
      <c r="H15" s="181" t="s">
        <v>33</v>
      </c>
      <c r="I15" s="182" t="s">
        <v>34</v>
      </c>
      <c r="J15" s="182" t="s">
        <v>37</v>
      </c>
      <c r="K15" s="180" t="s">
        <v>38</v>
      </c>
      <c r="L15" s="183" t="s">
        <v>60</v>
      </c>
      <c r="M15" s="179" t="s">
        <v>41</v>
      </c>
      <c r="N15" s="179" t="s">
        <v>42</v>
      </c>
      <c r="O15" s="179" t="s">
        <v>35</v>
      </c>
      <c r="P15" s="180" t="s">
        <v>36</v>
      </c>
      <c r="Q15" s="182" t="s">
        <v>33</v>
      </c>
      <c r="R15" s="182" t="s">
        <v>34</v>
      </c>
      <c r="S15" s="182" t="s">
        <v>37</v>
      </c>
      <c r="T15" s="180" t="s">
        <v>38</v>
      </c>
    </row>
    <row r="16" spans="1:23">
      <c r="B16" s="122" t="s">
        <v>20</v>
      </c>
      <c r="C16" s="122">
        <v>0.13743677999999893</v>
      </c>
      <c r="D16" s="122">
        <v>16.790277118710364</v>
      </c>
      <c r="E16" s="122">
        <v>14.462577986666668</v>
      </c>
      <c r="F16" s="122">
        <v>15.400980536566664</v>
      </c>
      <c r="G16" s="122">
        <v>13.131034826666669</v>
      </c>
      <c r="H16" s="184">
        <v>17.132812167499999</v>
      </c>
      <c r="I16" s="185">
        <v>14.721311436666667</v>
      </c>
      <c r="J16" s="122">
        <v>16.302141849999998</v>
      </c>
      <c r="K16" s="122">
        <v>13.799845416666665</v>
      </c>
      <c r="M16" s="122">
        <v>15.057895609999999</v>
      </c>
      <c r="N16" s="122">
        <v>13.228910000000001</v>
      </c>
      <c r="O16" s="122">
        <v>15.49724031</v>
      </c>
      <c r="P16" s="186">
        <v>13.537612620000001</v>
      </c>
      <c r="Q16" s="122">
        <v>16.823294270000002</v>
      </c>
      <c r="R16" s="122">
        <v>14.632511900000001</v>
      </c>
      <c r="S16" s="122">
        <v>16.29382</v>
      </c>
      <c r="T16" s="186">
        <v>14.3920321</v>
      </c>
    </row>
    <row r="17" spans="2:20">
      <c r="B17" s="122" t="s">
        <v>9</v>
      </c>
      <c r="C17" s="122">
        <v>3.2601693468113438E-2</v>
      </c>
      <c r="D17" s="122">
        <v>1.0420136382440761</v>
      </c>
      <c r="E17" s="122">
        <v>0.610480570241971</v>
      </c>
      <c r="F17" s="122">
        <v>0.6474044454178024</v>
      </c>
      <c r="G17" s="122">
        <v>1.5821175567837311</v>
      </c>
      <c r="H17" s="184">
        <v>0.71095107868176466</v>
      </c>
      <c r="I17" s="185">
        <v>0.87688619565308124</v>
      </c>
      <c r="J17" s="122">
        <v>0.92632648383196337</v>
      </c>
      <c r="K17" s="122">
        <v>1.6419001092953929</v>
      </c>
      <c r="M17" s="122">
        <v>0.98564152000000005</v>
      </c>
      <c r="N17" s="122">
        <v>1.2543200000000001</v>
      </c>
      <c r="O17" s="122">
        <v>1.297844</v>
      </c>
      <c r="P17" s="186">
        <v>1.0597840999999999</v>
      </c>
      <c r="Q17" s="122">
        <v>1.5894841</v>
      </c>
      <c r="R17" s="122">
        <v>2.1102029999999998</v>
      </c>
      <c r="S17" s="122">
        <v>1.3932100000000001</v>
      </c>
      <c r="T17" s="186">
        <v>0.93802099999999999</v>
      </c>
    </row>
    <row r="18" spans="2:20">
      <c r="B18" s="122" t="s">
        <v>16</v>
      </c>
      <c r="C18" s="122">
        <v>0.38063751333333212</v>
      </c>
      <c r="D18" s="122">
        <v>15.222967453333334</v>
      </c>
      <c r="E18" s="122">
        <v>15.090160470000001</v>
      </c>
      <c r="F18" s="122">
        <v>34.627630286666665</v>
      </c>
      <c r="G18" s="122">
        <v>45.609936779999998</v>
      </c>
      <c r="H18" s="184">
        <v>14.181105296666667</v>
      </c>
      <c r="I18" s="185">
        <v>13.654163089999997</v>
      </c>
      <c r="J18" s="122">
        <v>17.474100890000003</v>
      </c>
      <c r="K18" s="122">
        <v>8.5020913766666677</v>
      </c>
      <c r="M18" s="122">
        <v>16.56123346</v>
      </c>
      <c r="N18" s="122">
        <v>14.229032</v>
      </c>
      <c r="O18" s="122">
        <v>32.634103750000001</v>
      </c>
      <c r="P18" s="186">
        <v>28.556959539999998</v>
      </c>
      <c r="Q18" s="122">
        <v>12.384098910000001</v>
      </c>
      <c r="R18" s="122">
        <v>13.134956900465101</v>
      </c>
      <c r="S18" s="122">
        <v>29.036312344999999</v>
      </c>
      <c r="T18" s="186">
        <v>22.284315359999997</v>
      </c>
    </row>
    <row r="19" spans="2:20">
      <c r="B19" s="122" t="s">
        <v>9</v>
      </c>
      <c r="C19" s="122">
        <v>0.1202365040815571</v>
      </c>
      <c r="D19" s="122">
        <v>0.91363691006990344</v>
      </c>
      <c r="E19" s="122">
        <v>0.75651841804248054</v>
      </c>
      <c r="F19" s="122">
        <v>2.0379707735833836</v>
      </c>
      <c r="G19" s="122">
        <v>2.9026277539947718</v>
      </c>
      <c r="H19" s="184">
        <v>0.31739525832304344</v>
      </c>
      <c r="I19" s="185">
        <v>0.75822065800120308</v>
      </c>
      <c r="J19" s="122">
        <v>1.3052148521399705</v>
      </c>
      <c r="K19" s="122">
        <v>1.1227428353196234</v>
      </c>
      <c r="M19" s="122">
        <v>1.65235</v>
      </c>
      <c r="N19" s="122">
        <v>1.2392801</v>
      </c>
      <c r="O19" s="122">
        <v>2.3891300000000002</v>
      </c>
      <c r="P19" s="186">
        <v>2.839391</v>
      </c>
      <c r="Q19" s="122">
        <v>1.5623009999999999</v>
      </c>
      <c r="R19" s="122">
        <v>1.4450210000000001</v>
      </c>
      <c r="S19" s="122">
        <v>2.9548895908860802</v>
      </c>
      <c r="T19" s="186">
        <v>3.7150473519599201</v>
      </c>
    </row>
    <row r="20" spans="2:20">
      <c r="B20" s="122" t="s">
        <v>17</v>
      </c>
      <c r="C20" s="122">
        <v>0.15093178333333412</v>
      </c>
      <c r="D20" s="122">
        <v>16.213292950000003</v>
      </c>
      <c r="E20" s="122">
        <v>15.863969946666666</v>
      </c>
      <c r="F20" s="122">
        <v>64.510069863333328</v>
      </c>
      <c r="G20" s="122">
        <v>72.966448189999994</v>
      </c>
      <c r="H20" s="184">
        <v>12.430333606666665</v>
      </c>
      <c r="I20" s="185">
        <v>12.515786683333333</v>
      </c>
      <c r="J20" s="122">
        <v>58.240669066666669</v>
      </c>
      <c r="K20" s="122">
        <v>68.476729256666673</v>
      </c>
      <c r="M20" s="122">
        <v>17.0128286666666</v>
      </c>
      <c r="N20" s="122">
        <v>13.223046719999999</v>
      </c>
      <c r="O20" s="122">
        <v>38.339155959999999</v>
      </c>
      <c r="P20" s="186">
        <v>14.913417696781501</v>
      </c>
      <c r="Q20" s="122">
        <v>7.2950573099999998</v>
      </c>
      <c r="R20" s="122">
        <v>8.4803191832309999</v>
      </c>
      <c r="S20" s="122">
        <v>41.546023140000003</v>
      </c>
      <c r="T20" s="186">
        <v>16.300241505000002</v>
      </c>
    </row>
    <row r="21" spans="2:20">
      <c r="B21" s="122" t="s">
        <v>9</v>
      </c>
      <c r="C21" s="122">
        <v>2.4406839037659535E-2</v>
      </c>
      <c r="D21" s="122">
        <v>0.45367587733438813</v>
      </c>
      <c r="E21" s="122">
        <v>0.47658967871837332</v>
      </c>
      <c r="F21" s="122">
        <v>2.7757419724987789</v>
      </c>
      <c r="G21" s="122">
        <v>4.6053444623689215</v>
      </c>
      <c r="H21" s="184">
        <v>0.41991324010455339</v>
      </c>
      <c r="I21" s="185">
        <v>0.19229823997641579</v>
      </c>
      <c r="J21" s="122">
        <v>5.4545772979273721</v>
      </c>
      <c r="K21" s="122">
        <v>3.0648813576658358</v>
      </c>
      <c r="M21" s="122">
        <v>1.23064</v>
      </c>
      <c r="N21" s="122">
        <v>1.045327189</v>
      </c>
      <c r="O21" s="122">
        <v>2.9382730000000001</v>
      </c>
      <c r="P21" s="186">
        <v>2.0983711999999999</v>
      </c>
      <c r="Q21" s="122">
        <v>1.120366</v>
      </c>
      <c r="R21" s="122">
        <v>1.9526713</v>
      </c>
      <c r="S21" s="122">
        <v>3.9163635877748</v>
      </c>
      <c r="T21" s="186">
        <v>0.54152118914410641</v>
      </c>
    </row>
    <row r="24" spans="2:20">
      <c r="C24" s="179"/>
      <c r="H24" s="179"/>
      <c r="I24" s="179"/>
    </row>
    <row r="39" spans="1:10">
      <c r="D39" s="122" t="s">
        <v>43</v>
      </c>
    </row>
    <row r="43" spans="1:10">
      <c r="A43" s="178" t="s">
        <v>18</v>
      </c>
    </row>
    <row r="44" spans="1:10" ht="75">
      <c r="B44" s="179" t="s">
        <v>26</v>
      </c>
      <c r="C44" s="179" t="s">
        <v>63</v>
      </c>
      <c r="D44" s="179" t="s">
        <v>64</v>
      </c>
      <c r="E44" s="179" t="s">
        <v>68</v>
      </c>
      <c r="F44" s="180" t="s">
        <v>69</v>
      </c>
      <c r="G44" s="181" t="s">
        <v>33</v>
      </c>
      <c r="H44" s="182" t="s">
        <v>34</v>
      </c>
      <c r="I44" s="182" t="s">
        <v>37</v>
      </c>
      <c r="J44" s="180" t="s">
        <v>38</v>
      </c>
    </row>
    <row r="45" spans="1:10">
      <c r="A45" s="122" t="s">
        <v>12</v>
      </c>
      <c r="B45" s="122">
        <v>1.3675075875000005</v>
      </c>
      <c r="C45" s="122">
        <v>16.384849663499999</v>
      </c>
      <c r="D45" s="122">
        <v>13.871100746250001</v>
      </c>
      <c r="E45" s="185">
        <v>17.632468969999994</v>
      </c>
      <c r="F45" s="186">
        <v>18.785949696666666</v>
      </c>
      <c r="G45" s="122">
        <v>4.860468159999999</v>
      </c>
      <c r="H45" s="122">
        <v>4.1209898075000009</v>
      </c>
      <c r="I45" s="122">
        <v>14.21843612</v>
      </c>
      <c r="J45" s="122">
        <v>12.414657026666665</v>
      </c>
    </row>
    <row r="46" spans="1:10">
      <c r="A46" s="122" t="s">
        <v>9</v>
      </c>
      <c r="B46" s="122">
        <v>0.19160036085741872</v>
      </c>
      <c r="C46" s="122">
        <v>0.87199977647530891</v>
      </c>
      <c r="D46" s="122">
        <v>0.60832148258747043</v>
      </c>
      <c r="E46" s="186">
        <v>1.9108264076419943</v>
      </c>
      <c r="F46" s="186">
        <v>1.6879385388082697</v>
      </c>
      <c r="G46" s="122">
        <v>0.31162636409349265</v>
      </c>
      <c r="H46" s="122">
        <v>0.39438063431348419</v>
      </c>
      <c r="I46" s="122">
        <v>1.2719427965924051</v>
      </c>
      <c r="J46" s="122">
        <v>0.66645887468047771</v>
      </c>
    </row>
    <row r="47" spans="1:10">
      <c r="A47" s="122" t="s">
        <v>70</v>
      </c>
      <c r="B47" s="122">
        <v>1.6283524928639381</v>
      </c>
      <c r="C47" s="122">
        <v>13.902534543333331</v>
      </c>
      <c r="D47" s="122">
        <v>11.612163589333333</v>
      </c>
      <c r="F47" s="186"/>
      <c r="G47" s="122">
        <v>6.0129609999999998</v>
      </c>
      <c r="H47" s="122">
        <v>5.3684524099999997</v>
      </c>
    </row>
    <row r="48" spans="1:10">
      <c r="A48" s="122" t="s">
        <v>9</v>
      </c>
      <c r="B48" s="122">
        <v>0.10256497000000001</v>
      </c>
      <c r="C48" s="122">
        <v>0.46754832421709053</v>
      </c>
      <c r="D48" s="122">
        <v>0.50803089126721124</v>
      </c>
      <c r="F48" s="186"/>
      <c r="G48" s="122">
        <v>0.54278867090346994</v>
      </c>
      <c r="H48" s="122">
        <v>0.45623253239733719</v>
      </c>
    </row>
    <row r="49" spans="1:10">
      <c r="A49" s="122" t="s">
        <v>40</v>
      </c>
      <c r="B49" s="122">
        <v>0.53455513088444517</v>
      </c>
      <c r="C49" s="122">
        <v>14.785648873333335</v>
      </c>
      <c r="D49" s="122">
        <v>12.880047699999999</v>
      </c>
      <c r="E49" s="185"/>
      <c r="F49" s="186"/>
      <c r="G49" s="122">
        <v>5.6832859066666686</v>
      </c>
      <c r="H49" s="122">
        <v>5.1720679166666663</v>
      </c>
    </row>
    <row r="50" spans="1:10">
      <c r="A50" s="122" t="s">
        <v>9</v>
      </c>
      <c r="B50" s="186">
        <v>1.2675291339209626E-2</v>
      </c>
      <c r="C50" s="122">
        <v>1.2413346438259139</v>
      </c>
      <c r="D50" s="122">
        <v>1.0472633363645674</v>
      </c>
      <c r="E50" s="185"/>
      <c r="F50" s="186"/>
      <c r="G50" s="122">
        <v>0.64264317847618013</v>
      </c>
      <c r="H50" s="122">
        <v>0.52976219771800925</v>
      </c>
    </row>
    <row r="51" spans="1:10">
      <c r="A51" s="122" t="s">
        <v>71</v>
      </c>
      <c r="B51" s="122">
        <v>0.73545747082433399</v>
      </c>
      <c r="C51" s="122">
        <v>13.312205193333332</v>
      </c>
      <c r="D51" s="122">
        <v>12.007788786666667</v>
      </c>
      <c r="E51" s="185"/>
      <c r="F51" s="186"/>
      <c r="G51" s="122">
        <v>5.1970821499999991</v>
      </c>
      <c r="H51" s="122">
        <v>4.9060539033333344</v>
      </c>
    </row>
    <row r="52" spans="1:10">
      <c r="A52" s="122" t="s">
        <v>9</v>
      </c>
      <c r="B52" s="185">
        <v>0.20985210046470523</v>
      </c>
      <c r="C52" s="122">
        <v>0.94264782982173079</v>
      </c>
      <c r="D52" s="122">
        <v>0.80901847020166884</v>
      </c>
      <c r="E52" s="185"/>
      <c r="F52" s="186"/>
      <c r="G52" s="122">
        <v>0.32595602541759466</v>
      </c>
      <c r="H52" s="122">
        <v>0.59868936733896205</v>
      </c>
    </row>
    <row r="53" spans="1:10" ht="75">
      <c r="A53" s="122" t="s">
        <v>610</v>
      </c>
      <c r="B53" s="179" t="s">
        <v>26</v>
      </c>
      <c r="C53" s="179" t="s">
        <v>41</v>
      </c>
      <c r="D53" s="179" t="s">
        <v>42</v>
      </c>
      <c r="E53" s="182" t="s">
        <v>35</v>
      </c>
      <c r="F53" s="180" t="s">
        <v>36</v>
      </c>
      <c r="G53" s="179" t="s">
        <v>33</v>
      </c>
      <c r="H53" s="179" t="s">
        <v>34</v>
      </c>
      <c r="I53" s="179" t="s">
        <v>37</v>
      </c>
      <c r="J53" s="179" t="s">
        <v>38</v>
      </c>
    </row>
    <row r="54" spans="1:10">
      <c r="A54" s="122" t="s">
        <v>39</v>
      </c>
      <c r="B54" s="122">
        <v>2.1965633200000001</v>
      </c>
      <c r="C54" s="122">
        <v>17.84007892</v>
      </c>
      <c r="D54" s="122">
        <v>17.015036460000001</v>
      </c>
      <c r="E54" s="122">
        <v>20.258523156666669</v>
      </c>
      <c r="F54" s="186">
        <v>19.906924396666668</v>
      </c>
      <c r="G54" s="122">
        <v>8.7433831433333307</v>
      </c>
      <c r="H54" s="122">
        <v>10.463625893333333</v>
      </c>
      <c r="I54" s="122">
        <v>20.230355543333335</v>
      </c>
      <c r="J54" s="122">
        <v>20.133612733333337</v>
      </c>
    </row>
    <row r="55" spans="1:10">
      <c r="A55" s="122" t="s">
        <v>9</v>
      </c>
      <c r="B55" s="122">
        <v>6.7542309999999994E-2</v>
      </c>
      <c r="C55" s="122">
        <v>0.88846135253819525</v>
      </c>
      <c r="D55" s="122">
        <v>1.1598389754598784</v>
      </c>
      <c r="E55" s="122">
        <v>1.7117511246980621</v>
      </c>
      <c r="F55" s="186">
        <v>1.6740822608796995</v>
      </c>
      <c r="G55" s="122">
        <v>0.97474218819023584</v>
      </c>
      <c r="H55" s="122">
        <v>0.86448348930245766</v>
      </c>
      <c r="I55" s="122">
        <v>2.1688519876153696</v>
      </c>
      <c r="J55" s="122">
        <v>1.6430166130217057</v>
      </c>
    </row>
    <row r="56" spans="1:10">
      <c r="A56" s="122" t="s">
        <v>70</v>
      </c>
      <c r="E56" s="122">
        <v>23.271643850000004</v>
      </c>
      <c r="F56" s="186">
        <v>26.762415910000001</v>
      </c>
      <c r="I56" s="122">
        <v>25.571525560000001</v>
      </c>
      <c r="J56" s="122">
        <v>27.129127138619566</v>
      </c>
    </row>
    <row r="57" spans="1:10">
      <c r="A57" s="122" t="s">
        <v>9</v>
      </c>
      <c r="E57" s="122">
        <v>2.4980600082368576</v>
      </c>
      <c r="F57" s="186">
        <v>1.8093248039190595</v>
      </c>
      <c r="I57" s="122">
        <v>1.5991601458331328</v>
      </c>
      <c r="J57" s="122">
        <v>1.0566641399427548</v>
      </c>
    </row>
    <row r="58" spans="1:10">
      <c r="A58" s="122" t="s">
        <v>40</v>
      </c>
      <c r="E58" s="122">
        <v>39.355951589999997</v>
      </c>
      <c r="F58" s="186">
        <v>35.770548679999997</v>
      </c>
      <c r="I58" s="122">
        <v>38.352447616666673</v>
      </c>
      <c r="J58" s="186">
        <v>32.837381180000001</v>
      </c>
    </row>
    <row r="59" spans="1:10">
      <c r="A59" s="122" t="s">
        <v>9</v>
      </c>
      <c r="E59" s="122">
        <v>2.8882976671437475</v>
      </c>
      <c r="F59" s="186">
        <v>2.4667899104096951</v>
      </c>
      <c r="I59" s="122">
        <v>2.2619167939083273</v>
      </c>
      <c r="J59" s="186">
        <v>2.0284320771926905</v>
      </c>
    </row>
    <row r="60" spans="1:10">
      <c r="A60" s="122" t="s">
        <v>71</v>
      </c>
      <c r="E60" s="122">
        <v>25.289344060000001</v>
      </c>
      <c r="F60" s="122">
        <v>27.174821006666665</v>
      </c>
      <c r="I60" s="122">
        <v>37.079399800000004</v>
      </c>
      <c r="J60" s="122">
        <v>38.357531107929397</v>
      </c>
    </row>
    <row r="61" spans="1:10">
      <c r="A61" s="122" t="s">
        <v>9</v>
      </c>
      <c r="E61" s="122">
        <v>2.1603213783392303</v>
      </c>
      <c r="F61" s="122">
        <v>2.1803955721299451</v>
      </c>
      <c r="I61" s="122">
        <v>0.33467233845911976</v>
      </c>
      <c r="J61" s="122">
        <v>5.3284814941342589</v>
      </c>
    </row>
    <row r="62" spans="1:10">
      <c r="E62" s="185"/>
      <c r="F62" s="186"/>
    </row>
    <row r="63" spans="1:10">
      <c r="C63" s="208"/>
      <c r="D63" s="208"/>
      <c r="E63" s="209"/>
      <c r="F63" s="210"/>
    </row>
    <row r="64" spans="1:10">
      <c r="A64" s="178" t="s">
        <v>44</v>
      </c>
      <c r="E64" s="185"/>
      <c r="F64" s="186"/>
    </row>
    <row r="65" spans="1:10">
      <c r="E65" s="185"/>
      <c r="F65" s="186"/>
    </row>
    <row r="66" spans="1:10" ht="75">
      <c r="B66" s="179" t="s">
        <v>26</v>
      </c>
      <c r="C66" s="179" t="s">
        <v>63</v>
      </c>
      <c r="D66" s="179" t="s">
        <v>64</v>
      </c>
      <c r="E66" s="179" t="s">
        <v>68</v>
      </c>
      <c r="F66" s="180" t="s">
        <v>69</v>
      </c>
      <c r="G66" s="181" t="s">
        <v>33</v>
      </c>
      <c r="H66" s="182" t="s">
        <v>34</v>
      </c>
      <c r="I66" s="182" t="s">
        <v>37</v>
      </c>
      <c r="J66" s="180" t="s">
        <v>38</v>
      </c>
    </row>
    <row r="67" spans="1:10">
      <c r="A67" s="122" t="s">
        <v>44</v>
      </c>
      <c r="B67" s="122">
        <v>1.9391437566666667</v>
      </c>
      <c r="C67" s="122">
        <v>12.800252183333333</v>
      </c>
      <c r="D67" s="122">
        <v>10.416797236666667</v>
      </c>
      <c r="E67" s="122">
        <v>14.635620813333333</v>
      </c>
      <c r="F67" s="122">
        <v>11.823323073333334</v>
      </c>
      <c r="G67" s="185">
        <v>2.2919058566666677</v>
      </c>
      <c r="H67" s="187">
        <v>2.3062166566666669</v>
      </c>
      <c r="I67" s="122">
        <v>3.6914256499999993</v>
      </c>
      <c r="J67" s="122">
        <v>4.6138253466666681</v>
      </c>
    </row>
    <row r="68" spans="1:10">
      <c r="A68" s="122" t="s">
        <v>9</v>
      </c>
      <c r="B68" s="122">
        <v>0.13043518927270464</v>
      </c>
      <c r="C68" s="122">
        <v>0.66896324068929136</v>
      </c>
      <c r="D68" s="122">
        <v>0.42395158343142897</v>
      </c>
      <c r="E68" s="122">
        <v>0.83152312103850146</v>
      </c>
      <c r="F68" s="122">
        <v>0.17310678297271276</v>
      </c>
      <c r="G68" s="186">
        <v>0.1523188628226243</v>
      </c>
      <c r="H68" s="188">
        <v>0.14767255901768295</v>
      </c>
      <c r="I68" s="122">
        <v>0.87711325287331954</v>
      </c>
      <c r="J68" s="122">
        <v>0.40025525829075781</v>
      </c>
    </row>
    <row r="69" spans="1:10">
      <c r="A69" s="122" t="s">
        <v>45</v>
      </c>
      <c r="B69" s="122">
        <v>3.4624920633333338</v>
      </c>
      <c r="C69" s="122">
        <v>16.958625796666666</v>
      </c>
      <c r="D69" s="122">
        <v>13.323802696666666</v>
      </c>
      <c r="F69" s="186"/>
      <c r="G69" s="185">
        <v>12.873088046666666</v>
      </c>
      <c r="H69" s="184">
        <v>8.6732673066666681</v>
      </c>
    </row>
    <row r="70" spans="1:10">
      <c r="A70" s="122" t="s">
        <v>9</v>
      </c>
      <c r="B70" s="122">
        <v>0.51589038643080598</v>
      </c>
      <c r="C70" s="122">
        <v>0.79406054535957438</v>
      </c>
      <c r="D70" s="122">
        <v>0.62919101904953945</v>
      </c>
      <c r="E70" s="185"/>
      <c r="F70" s="186"/>
      <c r="G70" s="122">
        <v>0.68015494348274852</v>
      </c>
      <c r="H70" s="122">
        <v>0.44779169411331204</v>
      </c>
    </row>
    <row r="71" spans="1:10">
      <c r="A71" s="122" t="s">
        <v>611</v>
      </c>
      <c r="B71" s="184">
        <v>2.8606946499999992</v>
      </c>
      <c r="C71" s="122">
        <v>25.221315376666666</v>
      </c>
      <c r="D71" s="122">
        <v>18.300344703333334</v>
      </c>
      <c r="E71" s="122">
        <v>32.187594686666671</v>
      </c>
      <c r="F71" s="186">
        <v>30.268075140000004</v>
      </c>
      <c r="G71" s="122">
        <v>24.873429590000001</v>
      </c>
      <c r="H71" s="122">
        <v>17.812108616666666</v>
      </c>
      <c r="I71" s="122">
        <v>30.497260269999998</v>
      </c>
      <c r="J71" s="122">
        <v>29.943836300000001</v>
      </c>
    </row>
    <row r="72" spans="1:10">
      <c r="A72" s="122" t="s">
        <v>9</v>
      </c>
      <c r="B72" s="186">
        <v>0.19500072800416821</v>
      </c>
      <c r="C72" s="122">
        <v>1.7333784593009216</v>
      </c>
      <c r="D72" s="122">
        <v>1.8171206902785013</v>
      </c>
      <c r="E72" s="122">
        <v>2.4770917121080851</v>
      </c>
      <c r="F72" s="186">
        <v>1.7985530291418261</v>
      </c>
      <c r="G72" s="122">
        <v>0.84619103757755998</v>
      </c>
      <c r="H72" s="122">
        <v>1.2802068805159295</v>
      </c>
      <c r="I72" s="122">
        <v>1.175854184635331</v>
      </c>
      <c r="J72" s="122">
        <v>1.0255821888773964</v>
      </c>
    </row>
    <row r="75" spans="1:10">
      <c r="G75" s="208"/>
      <c r="H75" s="208"/>
      <c r="I75" s="208"/>
      <c r="J75" s="208"/>
    </row>
    <row r="91" spans="1:11">
      <c r="A91" s="178" t="s">
        <v>19</v>
      </c>
    </row>
    <row r="92" spans="1:11" ht="45">
      <c r="B92" s="122" t="s">
        <v>44</v>
      </c>
      <c r="C92" s="179" t="s">
        <v>10</v>
      </c>
      <c r="D92" s="179" t="s">
        <v>28</v>
      </c>
      <c r="E92" s="179" t="s">
        <v>29</v>
      </c>
      <c r="F92" s="179" t="s">
        <v>52</v>
      </c>
      <c r="G92" s="179" t="s">
        <v>54</v>
      </c>
      <c r="H92" s="179" t="s">
        <v>57</v>
      </c>
      <c r="I92" s="179" t="s">
        <v>58</v>
      </c>
      <c r="J92" s="179" t="s">
        <v>55</v>
      </c>
      <c r="K92" s="179" t="s">
        <v>56</v>
      </c>
    </row>
    <row r="93" spans="1:11">
      <c r="A93" s="122" t="s">
        <v>19</v>
      </c>
      <c r="B93" s="122">
        <v>1.9841234000000001</v>
      </c>
      <c r="C93" s="122">
        <v>2.2851683133333331</v>
      </c>
      <c r="D93" s="122">
        <v>12.800252183333333</v>
      </c>
      <c r="E93" s="122">
        <v>10.416797236666667</v>
      </c>
      <c r="F93" s="122">
        <v>2.2919058566666677</v>
      </c>
      <c r="G93" s="122">
        <v>2.3062166566666669</v>
      </c>
      <c r="H93" s="122">
        <v>3.2295333555000005</v>
      </c>
      <c r="I93" s="184">
        <v>2.9901692166666662</v>
      </c>
      <c r="J93" s="122">
        <v>2.0624120533333326</v>
      </c>
      <c r="K93" s="122">
        <v>2.4420319333333325</v>
      </c>
    </row>
    <row r="94" spans="1:11">
      <c r="A94" s="122" t="s">
        <v>9</v>
      </c>
      <c r="B94" s="122">
        <v>0.26954179</v>
      </c>
      <c r="C94" s="122">
        <v>0.63663147468205428</v>
      </c>
      <c r="D94" s="122">
        <v>0.66896324068929136</v>
      </c>
      <c r="E94" s="122">
        <v>0.42395158343142897</v>
      </c>
      <c r="F94" s="122">
        <v>0.1523188628226243</v>
      </c>
      <c r="G94" s="122">
        <v>0.14767255901768295</v>
      </c>
      <c r="H94" s="122">
        <v>0.3254033208011472</v>
      </c>
      <c r="I94" s="186">
        <v>0.22287339220976984</v>
      </c>
      <c r="J94" s="122">
        <v>0.17698876219449652</v>
      </c>
      <c r="K94" s="122">
        <v>0.19844803004398232</v>
      </c>
    </row>
    <row r="96" spans="1:11">
      <c r="A96" s="178" t="s">
        <v>25</v>
      </c>
      <c r="D96" s="178" t="s">
        <v>72</v>
      </c>
      <c r="E96" s="178"/>
      <c r="F96" s="178" t="s">
        <v>117</v>
      </c>
      <c r="H96" s="178" t="s">
        <v>18</v>
      </c>
    </row>
    <row r="97" spans="1:11">
      <c r="A97" s="122" t="s">
        <v>24</v>
      </c>
      <c r="B97" s="122">
        <v>1.3880737566666663</v>
      </c>
      <c r="C97" s="122">
        <v>0.16923683389006985</v>
      </c>
      <c r="E97" s="122" t="s">
        <v>24</v>
      </c>
      <c r="F97" s="122">
        <v>1.3674554133333328</v>
      </c>
      <c r="G97" s="122">
        <v>5.533692827972804E-2</v>
      </c>
      <c r="H97" s="122" t="s">
        <v>24</v>
      </c>
      <c r="I97" s="122">
        <v>1.4791924600000002</v>
      </c>
      <c r="J97" s="122">
        <v>0.19684786471207447</v>
      </c>
    </row>
    <row r="98" spans="1:11">
      <c r="A98" s="122" t="s">
        <v>10</v>
      </c>
      <c r="B98" s="122">
        <v>1.6906187566666671</v>
      </c>
      <c r="C98" s="122">
        <v>7.3782582139032216E-2</v>
      </c>
      <c r="E98" s="122" t="s">
        <v>10</v>
      </c>
      <c r="F98" s="122">
        <v>2.2182614133333338</v>
      </c>
      <c r="G98" s="122">
        <v>0.23868224551251421</v>
      </c>
      <c r="H98" s="122" t="s">
        <v>10</v>
      </c>
      <c r="I98" s="122">
        <v>1.3675075875000005</v>
      </c>
      <c r="J98" s="122">
        <v>0.19160036085741872</v>
      </c>
    </row>
    <row r="99" spans="1:11">
      <c r="A99" s="122" t="s">
        <v>31</v>
      </c>
      <c r="B99" s="122">
        <v>5.5257278599999999</v>
      </c>
      <c r="C99" s="122">
        <v>0.29800143873367013</v>
      </c>
      <c r="E99" s="122" t="s">
        <v>66</v>
      </c>
      <c r="F99" s="122">
        <v>14.337821790000001</v>
      </c>
      <c r="G99" s="122">
        <v>0.6361957876737323</v>
      </c>
      <c r="H99" s="122" t="s">
        <v>66</v>
      </c>
      <c r="I99" s="122">
        <v>16.384849663499999</v>
      </c>
      <c r="J99" s="122">
        <v>0.87199977647530891</v>
      </c>
    </row>
    <row r="100" spans="1:11">
      <c r="A100" s="122" t="s">
        <v>32</v>
      </c>
      <c r="B100" s="122">
        <v>15.836402276000001</v>
      </c>
      <c r="C100" s="122">
        <v>0.4713453481660444</v>
      </c>
      <c r="E100" s="122" t="s">
        <v>67</v>
      </c>
      <c r="F100" s="122">
        <v>14.941504746666666</v>
      </c>
      <c r="G100" s="122">
        <v>0.64890843571735146</v>
      </c>
      <c r="H100" s="122" t="s">
        <v>67</v>
      </c>
      <c r="I100" s="122">
        <v>13.871100746250001</v>
      </c>
      <c r="J100" s="122">
        <v>0.60832148258747043</v>
      </c>
    </row>
    <row r="101" spans="1:11">
      <c r="A101" s="122" t="s">
        <v>21</v>
      </c>
      <c r="B101" s="122">
        <v>2.2060025500000009</v>
      </c>
      <c r="C101" s="122">
        <v>0.10779714587382273</v>
      </c>
      <c r="E101" s="122" t="s">
        <v>33</v>
      </c>
      <c r="F101" s="122">
        <v>2.212666796666666</v>
      </c>
      <c r="G101" s="122">
        <v>0.30063237066114562</v>
      </c>
      <c r="H101" s="122" t="s">
        <v>33</v>
      </c>
      <c r="I101" s="122">
        <v>4.860468159999999</v>
      </c>
      <c r="J101" s="122">
        <v>0.31162636409349265</v>
      </c>
    </row>
    <row r="102" spans="1:11">
      <c r="A102" s="122" t="s">
        <v>23</v>
      </c>
      <c r="B102" s="122">
        <v>15.373658793333336</v>
      </c>
      <c r="C102" s="122">
        <v>0.25474063458298796</v>
      </c>
      <c r="E102" s="122" t="s">
        <v>65</v>
      </c>
      <c r="F102" s="122">
        <v>12.819140039999999</v>
      </c>
      <c r="G102" s="122">
        <v>0.24117698377576891</v>
      </c>
      <c r="H102" s="122" t="s">
        <v>65</v>
      </c>
      <c r="I102" s="122">
        <v>4.1209898075000009</v>
      </c>
      <c r="J102" s="122">
        <v>0.39438063431348419</v>
      </c>
    </row>
    <row r="103" spans="1:11">
      <c r="D103" s="122" t="s">
        <v>120</v>
      </c>
      <c r="G103" s="122" t="s">
        <v>75</v>
      </c>
      <c r="I103" s="122" t="s">
        <v>75</v>
      </c>
    </row>
    <row r="104" spans="1:11">
      <c r="D104" s="178" t="s">
        <v>77</v>
      </c>
      <c r="E104" s="178"/>
      <c r="G104" s="178" t="s">
        <v>74</v>
      </c>
      <c r="H104" s="178"/>
      <c r="I104" s="178" t="s">
        <v>80</v>
      </c>
      <c r="J104" s="178"/>
      <c r="K104" s="178"/>
    </row>
    <row r="105" spans="1:11">
      <c r="D105" s="122">
        <v>0.46999999491932898</v>
      </c>
      <c r="E105" s="122">
        <v>5.2130344000000002E-2</v>
      </c>
      <c r="G105" s="122">
        <v>1.3246199999999999</v>
      </c>
      <c r="H105" s="122">
        <v>3.672135E-2</v>
      </c>
      <c r="I105" s="122">
        <v>0.46999999491932898</v>
      </c>
      <c r="J105" s="122">
        <v>5.2130344000000002E-2</v>
      </c>
    </row>
    <row r="106" spans="1:11">
      <c r="D106" s="122">
        <v>2.3321965599999999</v>
      </c>
      <c r="E106" s="122">
        <v>4.231675E-2</v>
      </c>
      <c r="G106" s="122">
        <v>2.0987132000000002</v>
      </c>
      <c r="H106" s="122">
        <v>0.29834521000000003</v>
      </c>
      <c r="I106" s="122">
        <v>2.3321965599999999</v>
      </c>
      <c r="J106" s="122">
        <v>4.231675E-2</v>
      </c>
    </row>
    <row r="107" spans="1:11">
      <c r="D107" s="122">
        <v>16.823659883333335</v>
      </c>
      <c r="E107" s="122">
        <v>0.87068758873322671</v>
      </c>
      <c r="F107" s="122" t="s">
        <v>73</v>
      </c>
      <c r="G107" s="122">
        <v>14.839386693333331</v>
      </c>
      <c r="H107" s="122">
        <v>0.52217595747491063</v>
      </c>
      <c r="I107" s="122">
        <v>18.175790746666667</v>
      </c>
      <c r="J107" s="122">
        <v>1.5777582489359163</v>
      </c>
    </row>
    <row r="108" spans="1:11">
      <c r="D108" s="122">
        <v>15.15362116</v>
      </c>
      <c r="E108" s="122">
        <v>1.3681090171296677</v>
      </c>
      <c r="F108" s="122" t="s">
        <v>76</v>
      </c>
      <c r="G108" s="122">
        <v>16.475042956666663</v>
      </c>
      <c r="H108" s="122">
        <v>1.0253114809447335</v>
      </c>
      <c r="I108" s="122">
        <v>17.033546048333335</v>
      </c>
      <c r="J108" s="122">
        <v>1.0263334287143433</v>
      </c>
    </row>
    <row r="109" spans="1:11">
      <c r="D109" s="122">
        <v>3.8419263100000003</v>
      </c>
      <c r="E109" s="122">
        <v>0.63921646587472525</v>
      </c>
      <c r="F109" s="122" t="s">
        <v>78</v>
      </c>
      <c r="G109" s="122">
        <v>11.048846640000001</v>
      </c>
      <c r="H109" s="122">
        <v>0.38713656436619059</v>
      </c>
      <c r="I109" s="122">
        <v>17.258334449999996</v>
      </c>
      <c r="J109" s="122">
        <v>0.69561749649183968</v>
      </c>
    </row>
    <row r="110" spans="1:11">
      <c r="D110" s="122">
        <v>13.974072053333336</v>
      </c>
      <c r="E110" s="122">
        <v>0.77021109215802164</v>
      </c>
      <c r="F110" s="122" t="s">
        <v>79</v>
      </c>
      <c r="G110" s="122">
        <v>13.907457916666667</v>
      </c>
      <c r="H110" s="122">
        <v>0.87802229207704141</v>
      </c>
      <c r="I110" s="122">
        <v>16.920655163333333</v>
      </c>
      <c r="J110" s="122">
        <v>1.3238461653408984</v>
      </c>
    </row>
  </sheetData>
  <mergeCells count="4">
    <mergeCell ref="C63:D63"/>
    <mergeCell ref="E63:F63"/>
    <mergeCell ref="G75:H75"/>
    <mergeCell ref="I75:J75"/>
  </mergeCells>
  <phoneticPr fontId="1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Mixture</vt:lpstr>
      <vt:lpstr>CNT weight-Sample ID</vt:lpstr>
      <vt:lpstr>Brands</vt:lpstr>
      <vt:lpstr>Aggregation and redispersion</vt:lpstr>
      <vt:lpstr>acetone validation</vt:lpstr>
      <vt:lpstr>Blind test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He</dc:creator>
  <cp:lastModifiedBy>Yang He</cp:lastModifiedBy>
  <dcterms:created xsi:type="dcterms:W3CDTF">2016-12-08T17:53:06Z</dcterms:created>
  <dcterms:modified xsi:type="dcterms:W3CDTF">2018-04-18T19:55:49Z</dcterms:modified>
</cp:coreProperties>
</file>