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yhe\Desktop\updatedFiles\"/>
    </mc:Choice>
  </mc:AlternateContent>
  <bookViews>
    <workbookView xWindow="0" yWindow="0" windowWidth="19200" windowHeight="11370" tabRatio="656" firstSheet="1" activeTab="6"/>
  </bookViews>
  <sheets>
    <sheet name="varyingtime" sheetId="2" r:id="rId1"/>
    <sheet name="sametime" sheetId="1" r:id="rId2"/>
    <sheet name="LowConc" sheetId="3" r:id="rId3"/>
    <sheet name="2withsludge" sheetId="9" r:id="rId4"/>
    <sheet name="2withSoil" sheetId="4" r:id="rId5"/>
    <sheet name="3withsoil" sheetId="5" r:id="rId6"/>
    <sheet name="3withsludge" sheetId="10" r:id="rId7"/>
  </sheets>
  <calcPr calcId="171027"/>
  <fileRecoveryPr autoRecover="0"/>
</workbook>
</file>

<file path=xl/calcChain.xml><?xml version="1.0" encoding="utf-8"?>
<calcChain xmlns="http://schemas.openxmlformats.org/spreadsheetml/2006/main"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3" i="5"/>
  <c r="C62" i="10" l="1"/>
  <c r="A62" i="10"/>
  <c r="D37" i="10"/>
  <c r="A63" i="10" s="1"/>
  <c r="C37" i="10"/>
  <c r="B37" i="10"/>
  <c r="D36" i="10"/>
  <c r="G62" i="10" s="1"/>
  <c r="C36" i="10"/>
  <c r="B36" i="10"/>
  <c r="D35" i="10"/>
  <c r="I61" i="10" s="1"/>
  <c r="C35" i="10"/>
  <c r="D34" i="10"/>
  <c r="I60" i="10" s="1"/>
  <c r="C34" i="10"/>
  <c r="B34" i="10"/>
  <c r="D33" i="10"/>
  <c r="E59" i="10" s="1"/>
  <c r="C33" i="10"/>
  <c r="B33" i="10"/>
  <c r="E58" i="10" l="1"/>
  <c r="I62" i="10"/>
  <c r="K59" i="10"/>
  <c r="E60" i="10"/>
  <c r="A59" i="10"/>
  <c r="C61" i="10"/>
  <c r="I59" i="10"/>
  <c r="M61" i="10"/>
  <c r="O61" i="10"/>
  <c r="C60" i="10"/>
  <c r="G59" i="10"/>
  <c r="O60" i="10"/>
  <c r="M60" i="10"/>
  <c r="O63" i="10"/>
  <c r="M63" i="10"/>
  <c r="G63" i="10"/>
  <c r="A61" i="10"/>
  <c r="K63" i="10"/>
  <c r="M59" i="10"/>
  <c r="O59" i="10"/>
  <c r="O62" i="10"/>
  <c r="M62" i="10"/>
  <c r="A60" i="10"/>
  <c r="E63" i="10"/>
  <c r="G61" i="10"/>
  <c r="K62" i="10"/>
  <c r="C59" i="10"/>
  <c r="E62" i="10"/>
  <c r="G60" i="10"/>
  <c r="K61" i="10"/>
  <c r="C63" i="10"/>
  <c r="E61" i="10"/>
  <c r="I63" i="10"/>
  <c r="K60" i="10"/>
  <c r="O26" i="10"/>
  <c r="W26" i="10" s="1"/>
  <c r="P26" i="10"/>
  <c r="X26" i="10" s="1"/>
  <c r="Q26" i="10"/>
  <c r="Y26" i="10" s="1"/>
  <c r="R26" i="10"/>
  <c r="Z26" i="10" s="1"/>
  <c r="S26" i="10"/>
  <c r="AA26" i="10" s="1"/>
  <c r="T26" i="10"/>
  <c r="AB26" i="10" s="1"/>
  <c r="U26" i="10"/>
  <c r="AC26" i="10" s="1"/>
  <c r="N26" i="10"/>
  <c r="O25" i="10"/>
  <c r="P25" i="10"/>
  <c r="X25" i="10" s="1"/>
  <c r="Q25" i="10"/>
  <c r="R25" i="10"/>
  <c r="Z25" i="10" s="1"/>
  <c r="S25" i="10"/>
  <c r="AA25" i="10" s="1"/>
  <c r="T25" i="10"/>
  <c r="AB25" i="10" s="1"/>
  <c r="U25" i="10"/>
  <c r="N25" i="10"/>
  <c r="V25" i="10" s="1"/>
  <c r="O24" i="10"/>
  <c r="P24" i="10"/>
  <c r="X24" i="10" s="1"/>
  <c r="Q24" i="10"/>
  <c r="R24" i="10"/>
  <c r="Z24" i="10" s="1"/>
  <c r="S24" i="10"/>
  <c r="AA24" i="10" s="1"/>
  <c r="T24" i="10"/>
  <c r="AB24" i="10" s="1"/>
  <c r="U24" i="10"/>
  <c r="N24" i="10"/>
  <c r="V24" i="10" s="1"/>
  <c r="O23" i="10"/>
  <c r="W23" i="10" s="1"/>
  <c r="P23" i="10"/>
  <c r="X23" i="10" s="1"/>
  <c r="Q23" i="10"/>
  <c r="R23" i="10"/>
  <c r="Z23" i="10" s="1"/>
  <c r="S23" i="10"/>
  <c r="AA23" i="10" s="1"/>
  <c r="T23" i="10"/>
  <c r="AB23" i="10" s="1"/>
  <c r="U23" i="10"/>
  <c r="N23" i="10"/>
  <c r="V23" i="10" s="1"/>
  <c r="O22" i="10"/>
  <c r="W22" i="10" s="1"/>
  <c r="P22" i="10"/>
  <c r="X22" i="10" s="1"/>
  <c r="Q22" i="10"/>
  <c r="Y22" i="10" s="1"/>
  <c r="R22" i="10"/>
  <c r="Z22" i="10" s="1"/>
  <c r="S22" i="10"/>
  <c r="AA22" i="10" s="1"/>
  <c r="T22" i="10"/>
  <c r="AB22" i="10" s="1"/>
  <c r="U22" i="10"/>
  <c r="AC22" i="10" s="1"/>
  <c r="N22" i="10"/>
  <c r="V22" i="10" s="1"/>
  <c r="O21" i="10"/>
  <c r="W21" i="10" s="1"/>
  <c r="P21" i="10"/>
  <c r="X21" i="10" s="1"/>
  <c r="Q21" i="10"/>
  <c r="Y21" i="10" s="1"/>
  <c r="R21" i="10"/>
  <c r="Z21" i="10" s="1"/>
  <c r="S21" i="10"/>
  <c r="AA21" i="10" s="1"/>
  <c r="T21" i="10"/>
  <c r="AB21" i="10" s="1"/>
  <c r="U21" i="10"/>
  <c r="N21" i="10"/>
  <c r="V21" i="10" s="1"/>
  <c r="O20" i="10"/>
  <c r="W20" i="10" s="1"/>
  <c r="P20" i="10"/>
  <c r="X20" i="10" s="1"/>
  <c r="Q20" i="10"/>
  <c r="R20" i="10"/>
  <c r="Z20" i="10" s="1"/>
  <c r="S20" i="10"/>
  <c r="AA20" i="10" s="1"/>
  <c r="T20" i="10"/>
  <c r="AB20" i="10" s="1"/>
  <c r="U20" i="10"/>
  <c r="N20" i="10"/>
  <c r="V20" i="10" s="1"/>
  <c r="O19" i="10"/>
  <c r="W19" i="10" s="1"/>
  <c r="P19" i="10"/>
  <c r="X19" i="10" s="1"/>
  <c r="Q19" i="10"/>
  <c r="Y19" i="10" s="1"/>
  <c r="R19" i="10"/>
  <c r="Z19" i="10" s="1"/>
  <c r="S19" i="10"/>
  <c r="AA19" i="10" s="1"/>
  <c r="T19" i="10"/>
  <c r="AB19" i="10" s="1"/>
  <c r="U19" i="10"/>
  <c r="N19" i="10"/>
  <c r="V19" i="10" s="1"/>
  <c r="U18" i="10"/>
  <c r="AC18" i="10" s="1"/>
  <c r="O18" i="10"/>
  <c r="W18" i="10" s="1"/>
  <c r="P18" i="10"/>
  <c r="Q18" i="10"/>
  <c r="Y18" i="10" s="1"/>
  <c r="R18" i="10"/>
  <c r="Z18" i="10" s="1"/>
  <c r="S18" i="10"/>
  <c r="AA18" i="10" s="1"/>
  <c r="T18" i="10"/>
  <c r="N18" i="10"/>
  <c r="V18" i="10" s="1"/>
  <c r="O17" i="10"/>
  <c r="W17" i="10" s="1"/>
  <c r="P17" i="10"/>
  <c r="X17" i="10" s="1"/>
  <c r="Q17" i="10"/>
  <c r="Y17" i="10" s="1"/>
  <c r="R17" i="10"/>
  <c r="Z17" i="10" s="1"/>
  <c r="S17" i="10"/>
  <c r="AA17" i="10" s="1"/>
  <c r="T17" i="10"/>
  <c r="AB17" i="10" s="1"/>
  <c r="U17" i="10"/>
  <c r="AC17" i="10" s="1"/>
  <c r="N17" i="10"/>
  <c r="V17" i="10" s="1"/>
  <c r="O16" i="10"/>
  <c r="W16" i="10" s="1"/>
  <c r="P16" i="10"/>
  <c r="X16" i="10" s="1"/>
  <c r="Q16" i="10"/>
  <c r="R16" i="10"/>
  <c r="Z16" i="10" s="1"/>
  <c r="S16" i="10"/>
  <c r="AA16" i="10" s="1"/>
  <c r="T16" i="10"/>
  <c r="AB16" i="10" s="1"/>
  <c r="U16" i="10"/>
  <c r="N16" i="10"/>
  <c r="O15" i="10"/>
  <c r="P15" i="10"/>
  <c r="X15" i="10" s="1"/>
  <c r="Q15" i="10"/>
  <c r="R15" i="10"/>
  <c r="Z15" i="10" s="1"/>
  <c r="S15" i="10"/>
  <c r="AA15" i="10" s="1"/>
  <c r="T15" i="10"/>
  <c r="AB15" i="10" s="1"/>
  <c r="U15" i="10"/>
  <c r="N15" i="10"/>
  <c r="V15" i="10" s="1"/>
  <c r="O14" i="10"/>
  <c r="W14" i="10" s="1"/>
  <c r="P14" i="10"/>
  <c r="X14" i="10" s="1"/>
  <c r="Q14" i="10"/>
  <c r="R14" i="10"/>
  <c r="Z14" i="10" s="1"/>
  <c r="S14" i="10"/>
  <c r="AA14" i="10" s="1"/>
  <c r="T14" i="10"/>
  <c r="AB14" i="10" s="1"/>
  <c r="U14" i="10"/>
  <c r="AC14" i="10" s="1"/>
  <c r="N14" i="10"/>
  <c r="V14" i="10" s="1"/>
  <c r="O13" i="10"/>
  <c r="W13" i="10" s="1"/>
  <c r="P13" i="10"/>
  <c r="Q13" i="10"/>
  <c r="Y13" i="10" s="1"/>
  <c r="R13" i="10"/>
  <c r="Z13" i="10" s="1"/>
  <c r="S13" i="10"/>
  <c r="AA13" i="10" s="1"/>
  <c r="T13" i="10"/>
  <c r="AB13" i="10" s="1"/>
  <c r="U13" i="10"/>
  <c r="AC13" i="10" s="1"/>
  <c r="N13" i="10"/>
  <c r="V13" i="10" s="1"/>
  <c r="O12" i="10"/>
  <c r="P12" i="10"/>
  <c r="X12" i="10" s="1"/>
  <c r="Q12" i="10"/>
  <c r="Y12" i="10" s="1"/>
  <c r="R12" i="10"/>
  <c r="Z12" i="10" s="1"/>
  <c r="S12" i="10"/>
  <c r="AA12" i="10" s="1"/>
  <c r="T12" i="10"/>
  <c r="AB12" i="10" s="1"/>
  <c r="U12" i="10"/>
  <c r="N12" i="10"/>
  <c r="V12" i="10" s="1"/>
  <c r="O11" i="10"/>
  <c r="P11" i="10"/>
  <c r="X11" i="10" s="1"/>
  <c r="Q11" i="10"/>
  <c r="R11" i="10"/>
  <c r="Z11" i="10" s="1"/>
  <c r="S11" i="10"/>
  <c r="AA11" i="10" s="1"/>
  <c r="T11" i="10"/>
  <c r="AB11" i="10" s="1"/>
  <c r="U11" i="10"/>
  <c r="AC11" i="10" s="1"/>
  <c r="N11" i="10"/>
  <c r="V11" i="10" s="1"/>
  <c r="O10" i="10"/>
  <c r="P10" i="10"/>
  <c r="X10" i="10" s="1"/>
  <c r="Q10" i="10"/>
  <c r="R10" i="10"/>
  <c r="Z10" i="10" s="1"/>
  <c r="S10" i="10"/>
  <c r="AA10" i="10" s="1"/>
  <c r="T10" i="10"/>
  <c r="AB10" i="10" s="1"/>
  <c r="U10" i="10"/>
  <c r="N10" i="10"/>
  <c r="V10" i="10" s="1"/>
  <c r="O9" i="10"/>
  <c r="W9" i="10" s="1"/>
  <c r="P9" i="10"/>
  <c r="X9" i="10" s="1"/>
  <c r="Q9" i="10"/>
  <c r="Y9" i="10" s="1"/>
  <c r="R9" i="10"/>
  <c r="Z9" i="10" s="1"/>
  <c r="S9" i="10"/>
  <c r="AA9" i="10" s="1"/>
  <c r="T9" i="10"/>
  <c r="AB9" i="10" s="1"/>
  <c r="U9" i="10"/>
  <c r="N9" i="10"/>
  <c r="V9" i="10" s="1"/>
  <c r="N8" i="10"/>
  <c r="O8" i="10"/>
  <c r="W8" i="10" s="1"/>
  <c r="P8" i="10"/>
  <c r="X8" i="10" s="1"/>
  <c r="Q8" i="10"/>
  <c r="Y8" i="10" s="1"/>
  <c r="R8" i="10"/>
  <c r="Z8" i="10" s="1"/>
  <c r="S8" i="10"/>
  <c r="AA8" i="10" s="1"/>
  <c r="T8" i="10"/>
  <c r="AB8" i="10" s="1"/>
  <c r="U8" i="10"/>
  <c r="AC8" i="10" s="1"/>
  <c r="O7" i="10"/>
  <c r="W7" i="10" s="1"/>
  <c r="P7" i="10"/>
  <c r="X7" i="10" s="1"/>
  <c r="Q7" i="10"/>
  <c r="Y7" i="10" s="1"/>
  <c r="R7" i="10"/>
  <c r="Z7" i="10" s="1"/>
  <c r="S7" i="10"/>
  <c r="AA7" i="10" s="1"/>
  <c r="T7" i="10"/>
  <c r="AB7" i="10" s="1"/>
  <c r="U7" i="10"/>
  <c r="AC7" i="10" s="1"/>
  <c r="N7" i="10"/>
  <c r="O6" i="10"/>
  <c r="W6" i="10" s="1"/>
  <c r="P6" i="10"/>
  <c r="X6" i="10" s="1"/>
  <c r="Q6" i="10"/>
  <c r="Y6" i="10" s="1"/>
  <c r="R6" i="10"/>
  <c r="Z6" i="10" s="1"/>
  <c r="S6" i="10"/>
  <c r="AA6" i="10" s="1"/>
  <c r="T6" i="10"/>
  <c r="AB6" i="10" s="1"/>
  <c r="U6" i="10"/>
  <c r="AC6" i="10" s="1"/>
  <c r="N6" i="10"/>
  <c r="N5" i="10"/>
  <c r="O5" i="10"/>
  <c r="W5" i="10" s="1"/>
  <c r="P5" i="10"/>
  <c r="Q5" i="10"/>
  <c r="Y5" i="10" s="1"/>
  <c r="R5" i="10"/>
  <c r="Z5" i="10" s="1"/>
  <c r="S5" i="10"/>
  <c r="AA5" i="10" s="1"/>
  <c r="T5" i="10"/>
  <c r="AB5" i="10" s="1"/>
  <c r="U5" i="10"/>
  <c r="AC5" i="10" s="1"/>
  <c r="O4" i="10"/>
  <c r="P4" i="10"/>
  <c r="X4" i="10" s="1"/>
  <c r="Q4" i="10"/>
  <c r="Y4" i="10" s="1"/>
  <c r="R4" i="10"/>
  <c r="Z4" i="10" s="1"/>
  <c r="S4" i="10"/>
  <c r="AA4" i="10" s="1"/>
  <c r="T4" i="10"/>
  <c r="AB4" i="10" s="1"/>
  <c r="U4" i="10"/>
  <c r="AC4" i="10" s="1"/>
  <c r="N4" i="10"/>
  <c r="N3" i="5"/>
  <c r="O3" i="10"/>
  <c r="W3" i="10" s="1"/>
  <c r="P3" i="10"/>
  <c r="X3" i="10" s="1"/>
  <c r="Q3" i="10"/>
  <c r="Y3" i="10" s="1"/>
  <c r="R3" i="10"/>
  <c r="Z3" i="10" s="1"/>
  <c r="S3" i="10"/>
  <c r="AA3" i="10" s="1"/>
  <c r="T3" i="10"/>
  <c r="AB3" i="10" s="1"/>
  <c r="U3" i="10"/>
  <c r="N3" i="10"/>
  <c r="V3" i="10" s="1"/>
  <c r="O2" i="10"/>
  <c r="W2" i="10" s="1"/>
  <c r="P2" i="10"/>
  <c r="X2" i="10" s="1"/>
  <c r="Q2" i="10"/>
  <c r="Y2" i="10" s="1"/>
  <c r="R2" i="10"/>
  <c r="Z2" i="10" s="1"/>
  <c r="S2" i="10"/>
  <c r="AA2" i="10" s="1"/>
  <c r="T2" i="10"/>
  <c r="AB2" i="10" s="1"/>
  <c r="U2" i="10"/>
  <c r="N2" i="10"/>
  <c r="V2" i="10" s="1"/>
  <c r="V26" i="10"/>
  <c r="A26" i="10"/>
  <c r="AC25" i="10"/>
  <c r="Y25" i="10"/>
  <c r="W25" i="10"/>
  <c r="A25" i="10"/>
  <c r="AC24" i="10"/>
  <c r="Y24" i="10"/>
  <c r="W24" i="10"/>
  <c r="A24" i="10"/>
  <c r="AC23" i="10"/>
  <c r="Y23" i="10"/>
  <c r="A23" i="10"/>
  <c r="A22" i="10"/>
  <c r="AC21" i="10"/>
  <c r="A21" i="10"/>
  <c r="AC20" i="10"/>
  <c r="Y20" i="10"/>
  <c r="A20" i="10"/>
  <c r="AC19" i="10"/>
  <c r="A19" i="10"/>
  <c r="AB18" i="10"/>
  <c r="X18" i="10"/>
  <c r="A18" i="10"/>
  <c r="A17" i="10"/>
  <c r="AC16" i="10"/>
  <c r="Y16" i="10"/>
  <c r="V16" i="10"/>
  <c r="A16" i="10"/>
  <c r="AC15" i="10"/>
  <c r="Y15" i="10"/>
  <c r="W15" i="10"/>
  <c r="A15" i="10"/>
  <c r="Y14" i="10"/>
  <c r="A14" i="10"/>
  <c r="X13" i="10"/>
  <c r="A13" i="10"/>
  <c r="AC12" i="10"/>
  <c r="W12" i="10"/>
  <c r="A12" i="10"/>
  <c r="Y11" i="10"/>
  <c r="W11" i="10"/>
  <c r="A11" i="10"/>
  <c r="AC10" i="10"/>
  <c r="Y10" i="10"/>
  <c r="W10" i="10"/>
  <c r="A10" i="10"/>
  <c r="AC9" i="10"/>
  <c r="A9" i="10"/>
  <c r="V8" i="10"/>
  <c r="A8" i="10"/>
  <c r="V7" i="10"/>
  <c r="A7" i="10"/>
  <c r="V6" i="10"/>
  <c r="A6" i="10"/>
  <c r="X5" i="10"/>
  <c r="V5" i="10"/>
  <c r="A5" i="10"/>
  <c r="W4" i="10"/>
  <c r="V4" i="10"/>
  <c r="A4" i="10"/>
  <c r="AC3" i="10"/>
  <c r="A3" i="10"/>
  <c r="AC2" i="10"/>
  <c r="A2" i="10"/>
  <c r="B48" i="9" l="1"/>
  <c r="C50" i="9"/>
  <c r="B50" i="9"/>
  <c r="C49" i="9"/>
  <c r="B49" i="9"/>
  <c r="C48" i="9"/>
  <c r="C47" i="9"/>
  <c r="B47" i="9"/>
  <c r="C46" i="9"/>
  <c r="B46" i="9"/>
  <c r="M15" i="9" l="1"/>
  <c r="N10" i="9"/>
  <c r="O10" i="9"/>
  <c r="P10" i="9"/>
  <c r="Q10" i="9"/>
  <c r="R10" i="9"/>
  <c r="S10" i="9"/>
  <c r="T10" i="9"/>
  <c r="N9" i="9"/>
  <c r="O9" i="9"/>
  <c r="P9" i="9"/>
  <c r="Q9" i="9"/>
  <c r="R9" i="9"/>
  <c r="S9" i="9"/>
  <c r="T9" i="9"/>
  <c r="N8" i="9"/>
  <c r="O8" i="9"/>
  <c r="P8" i="9"/>
  <c r="Q8" i="9"/>
  <c r="R8" i="9"/>
  <c r="S8" i="9"/>
  <c r="T8" i="9"/>
  <c r="M9" i="9"/>
  <c r="M8" i="9" l="1"/>
  <c r="N27" i="9"/>
  <c r="O27" i="9"/>
  <c r="P27" i="9"/>
  <c r="Q27" i="9"/>
  <c r="R27" i="9"/>
  <c r="S27" i="9"/>
  <c r="T27" i="9"/>
  <c r="M27" i="9"/>
  <c r="N26" i="9"/>
  <c r="O26" i="9"/>
  <c r="P26" i="9"/>
  <c r="Q26" i="9"/>
  <c r="R26" i="9"/>
  <c r="S26" i="9"/>
  <c r="T26" i="9"/>
  <c r="M26" i="9"/>
  <c r="N25" i="9"/>
  <c r="O25" i="9"/>
  <c r="P25" i="9"/>
  <c r="Q25" i="9"/>
  <c r="R25" i="9"/>
  <c r="S25" i="9"/>
  <c r="T25" i="9"/>
  <c r="M25" i="9"/>
  <c r="N24" i="9"/>
  <c r="O24" i="9"/>
  <c r="P24" i="9"/>
  <c r="Q24" i="9"/>
  <c r="R24" i="9"/>
  <c r="S24" i="9"/>
  <c r="T24" i="9"/>
  <c r="M24" i="9"/>
  <c r="N23" i="9"/>
  <c r="O23" i="9"/>
  <c r="P23" i="9"/>
  <c r="Q23" i="9"/>
  <c r="R23" i="9"/>
  <c r="S23" i="9"/>
  <c r="T23" i="9"/>
  <c r="M23" i="9"/>
  <c r="N22" i="9"/>
  <c r="O22" i="9"/>
  <c r="P22" i="9"/>
  <c r="Q22" i="9"/>
  <c r="R22" i="9"/>
  <c r="S22" i="9"/>
  <c r="T22" i="9"/>
  <c r="M22" i="9"/>
  <c r="N21" i="9"/>
  <c r="O21" i="9"/>
  <c r="P21" i="9"/>
  <c r="Q21" i="9"/>
  <c r="R21" i="9"/>
  <c r="S21" i="9"/>
  <c r="T21" i="9"/>
  <c r="M21" i="9"/>
  <c r="N20" i="9"/>
  <c r="O20" i="9"/>
  <c r="P20" i="9"/>
  <c r="Q20" i="9"/>
  <c r="R20" i="9"/>
  <c r="S20" i="9"/>
  <c r="T20" i="9"/>
  <c r="M20" i="9"/>
  <c r="N19" i="9"/>
  <c r="O19" i="9"/>
  <c r="P19" i="9"/>
  <c r="Q19" i="9"/>
  <c r="R19" i="9"/>
  <c r="S19" i="9"/>
  <c r="T19" i="9"/>
  <c r="M19" i="9"/>
  <c r="N18" i="9"/>
  <c r="O18" i="9"/>
  <c r="P18" i="9"/>
  <c r="Q18" i="9"/>
  <c r="R18" i="9"/>
  <c r="S18" i="9"/>
  <c r="T18" i="9"/>
  <c r="M18" i="9"/>
  <c r="N17" i="9"/>
  <c r="O17" i="9"/>
  <c r="P17" i="9"/>
  <c r="Q17" i="9"/>
  <c r="R17" i="9"/>
  <c r="S17" i="9"/>
  <c r="T17" i="9"/>
  <c r="M17" i="9"/>
  <c r="N16" i="9"/>
  <c r="O16" i="9"/>
  <c r="P16" i="9"/>
  <c r="Q16" i="9"/>
  <c r="R16" i="9"/>
  <c r="S16" i="9"/>
  <c r="T16" i="9"/>
  <c r="M16" i="9"/>
  <c r="N15" i="9"/>
  <c r="O15" i="9"/>
  <c r="P15" i="9"/>
  <c r="Q15" i="9"/>
  <c r="R15" i="9"/>
  <c r="S15" i="9"/>
  <c r="T15" i="9"/>
  <c r="N14" i="9"/>
  <c r="O14" i="9"/>
  <c r="P14" i="9"/>
  <c r="Q14" i="9"/>
  <c r="R14" i="9"/>
  <c r="S14" i="9"/>
  <c r="T14" i="9"/>
  <c r="M14" i="9"/>
  <c r="N13" i="9"/>
  <c r="O13" i="9"/>
  <c r="P13" i="9"/>
  <c r="Q13" i="9"/>
  <c r="R13" i="9"/>
  <c r="S13" i="9"/>
  <c r="T13" i="9"/>
  <c r="M13" i="9"/>
  <c r="N12" i="9"/>
  <c r="O12" i="9"/>
  <c r="P12" i="9"/>
  <c r="Q12" i="9"/>
  <c r="R12" i="9"/>
  <c r="S12" i="9"/>
  <c r="T12" i="9"/>
  <c r="M12" i="9"/>
  <c r="N11" i="9"/>
  <c r="O11" i="9"/>
  <c r="P11" i="9"/>
  <c r="Q11" i="9"/>
  <c r="R11" i="9"/>
  <c r="S11" i="9"/>
  <c r="T11" i="9"/>
  <c r="M11" i="9"/>
  <c r="M10" i="9"/>
  <c r="N7" i="9"/>
  <c r="O7" i="9"/>
  <c r="P7" i="9"/>
  <c r="Q7" i="9"/>
  <c r="R7" i="9"/>
  <c r="S7" i="9"/>
  <c r="T7" i="9"/>
  <c r="M7" i="9"/>
  <c r="N6" i="9"/>
  <c r="O6" i="9"/>
  <c r="P6" i="9"/>
  <c r="Q6" i="9"/>
  <c r="R6" i="9"/>
  <c r="S6" i="9"/>
  <c r="T6" i="9"/>
  <c r="M6" i="9"/>
  <c r="N5" i="9"/>
  <c r="O5" i="9"/>
  <c r="P5" i="9"/>
  <c r="Q5" i="9"/>
  <c r="R5" i="9"/>
  <c r="S5" i="9"/>
  <c r="T5" i="9"/>
  <c r="M5" i="9"/>
  <c r="N4" i="9"/>
  <c r="O4" i="9"/>
  <c r="P4" i="9"/>
  <c r="Q4" i="9"/>
  <c r="R4" i="9"/>
  <c r="S4" i="9"/>
  <c r="T4" i="9"/>
  <c r="M4" i="9"/>
  <c r="N3" i="9"/>
  <c r="O3" i="9"/>
  <c r="P3" i="9"/>
  <c r="Q3" i="9"/>
  <c r="R3" i="9"/>
  <c r="S3" i="9"/>
  <c r="T3" i="9"/>
  <c r="M3" i="9"/>
  <c r="M5" i="4"/>
  <c r="M3" i="4"/>
  <c r="AB27" i="9" l="1"/>
  <c r="AA27" i="9"/>
  <c r="Z27" i="9"/>
  <c r="Y27" i="9"/>
  <c r="X27" i="9"/>
  <c r="W27" i="9"/>
  <c r="V27" i="9"/>
  <c r="U27" i="9"/>
  <c r="A27" i="9"/>
  <c r="AB26" i="9"/>
  <c r="AA26" i="9"/>
  <c r="Z26" i="9"/>
  <c r="Y26" i="9"/>
  <c r="X26" i="9"/>
  <c r="W26" i="9"/>
  <c r="V26" i="9"/>
  <c r="U26" i="9"/>
  <c r="A26" i="9"/>
  <c r="AB25" i="9"/>
  <c r="AA25" i="9"/>
  <c r="Z25" i="9"/>
  <c r="Y25" i="9"/>
  <c r="X25" i="9"/>
  <c r="W25" i="9"/>
  <c r="V25" i="9"/>
  <c r="U25" i="9"/>
  <c r="A25" i="9"/>
  <c r="AB24" i="9"/>
  <c r="AA24" i="9"/>
  <c r="Z24" i="9"/>
  <c r="Y24" i="9"/>
  <c r="X24" i="9"/>
  <c r="W24" i="9"/>
  <c r="V24" i="9"/>
  <c r="U24" i="9"/>
  <c r="A24" i="9"/>
  <c r="AB23" i="9"/>
  <c r="AA23" i="9"/>
  <c r="Z23" i="9"/>
  <c r="Y23" i="9"/>
  <c r="X23" i="9"/>
  <c r="W23" i="9"/>
  <c r="V23" i="9"/>
  <c r="U23" i="9"/>
  <c r="A23" i="9"/>
  <c r="AB22" i="9"/>
  <c r="AA22" i="9"/>
  <c r="Z22" i="9"/>
  <c r="Y22" i="9"/>
  <c r="X22" i="9"/>
  <c r="W22" i="9"/>
  <c r="V22" i="9"/>
  <c r="U22" i="9"/>
  <c r="A22" i="9"/>
  <c r="AB21" i="9"/>
  <c r="AA21" i="9"/>
  <c r="Z21" i="9"/>
  <c r="Y21" i="9"/>
  <c r="X21" i="9"/>
  <c r="W21" i="9"/>
  <c r="V21" i="9"/>
  <c r="U21" i="9"/>
  <c r="A21" i="9"/>
  <c r="AB20" i="9"/>
  <c r="AA20" i="9"/>
  <c r="Z20" i="9"/>
  <c r="Y20" i="9"/>
  <c r="X20" i="9"/>
  <c r="W20" i="9"/>
  <c r="V20" i="9"/>
  <c r="U20" i="9"/>
  <c r="A20" i="9"/>
  <c r="AB19" i="9"/>
  <c r="AA19" i="9"/>
  <c r="Z19" i="9"/>
  <c r="Y19" i="9"/>
  <c r="X19" i="9"/>
  <c r="W19" i="9"/>
  <c r="V19" i="9"/>
  <c r="U19" i="9"/>
  <c r="A19" i="9"/>
  <c r="AB18" i="9"/>
  <c r="AA18" i="9"/>
  <c r="Z18" i="9"/>
  <c r="Y18" i="9"/>
  <c r="X18" i="9"/>
  <c r="W18" i="9"/>
  <c r="V18" i="9"/>
  <c r="U18" i="9"/>
  <c r="A18" i="9"/>
  <c r="AB17" i="9"/>
  <c r="AA17" i="9"/>
  <c r="Z17" i="9"/>
  <c r="Y17" i="9"/>
  <c r="X17" i="9"/>
  <c r="W17" i="9"/>
  <c r="V17" i="9"/>
  <c r="U17" i="9"/>
  <c r="A17" i="9"/>
  <c r="AB16" i="9"/>
  <c r="AA16" i="9"/>
  <c r="Z16" i="9"/>
  <c r="Y16" i="9"/>
  <c r="X16" i="9"/>
  <c r="W16" i="9"/>
  <c r="V16" i="9"/>
  <c r="U16" i="9"/>
  <c r="A16" i="9"/>
  <c r="AB15" i="9"/>
  <c r="AA15" i="9"/>
  <c r="Z15" i="9"/>
  <c r="Y15" i="9"/>
  <c r="X15" i="9"/>
  <c r="W15" i="9"/>
  <c r="V15" i="9"/>
  <c r="U15" i="9"/>
  <c r="A15" i="9"/>
  <c r="AB14" i="9"/>
  <c r="AA14" i="9"/>
  <c r="Z14" i="9"/>
  <c r="Y14" i="9"/>
  <c r="X14" i="9"/>
  <c r="W14" i="9"/>
  <c r="V14" i="9"/>
  <c r="U14" i="9"/>
  <c r="A14" i="9"/>
  <c r="AB13" i="9"/>
  <c r="AA13" i="9"/>
  <c r="Z13" i="9"/>
  <c r="Y13" i="9"/>
  <c r="X13" i="9"/>
  <c r="W13" i="9"/>
  <c r="V13" i="9"/>
  <c r="U13" i="9"/>
  <c r="A13" i="9"/>
  <c r="AB12" i="9"/>
  <c r="AA12" i="9"/>
  <c r="Z12" i="9"/>
  <c r="Y12" i="9"/>
  <c r="X12" i="9"/>
  <c r="W12" i="9"/>
  <c r="V12" i="9"/>
  <c r="U12" i="9"/>
  <c r="A12" i="9"/>
  <c r="AB11" i="9"/>
  <c r="AA11" i="9"/>
  <c r="Z11" i="9"/>
  <c r="Y11" i="9"/>
  <c r="X11" i="9"/>
  <c r="W11" i="9"/>
  <c r="V11" i="9"/>
  <c r="U11" i="9"/>
  <c r="A11" i="9"/>
  <c r="AB10" i="9"/>
  <c r="AA10" i="9"/>
  <c r="Z10" i="9"/>
  <c r="Y10" i="9"/>
  <c r="X10" i="9"/>
  <c r="W10" i="9"/>
  <c r="V10" i="9"/>
  <c r="U10" i="9"/>
  <c r="A10" i="9"/>
  <c r="AB9" i="9"/>
  <c r="AA9" i="9"/>
  <c r="Z9" i="9"/>
  <c r="Y9" i="9"/>
  <c r="X9" i="9"/>
  <c r="W9" i="9"/>
  <c r="V9" i="9"/>
  <c r="U9" i="9"/>
  <c r="A9" i="9"/>
  <c r="AB8" i="9"/>
  <c r="AA8" i="9"/>
  <c r="Z8" i="9"/>
  <c r="Y8" i="9"/>
  <c r="X8" i="9"/>
  <c r="W8" i="9"/>
  <c r="V8" i="9"/>
  <c r="U8" i="9"/>
  <c r="A8" i="9"/>
  <c r="AB7" i="9"/>
  <c r="AA7" i="9"/>
  <c r="Z7" i="9"/>
  <c r="Y7" i="9"/>
  <c r="X7" i="9"/>
  <c r="W7" i="9"/>
  <c r="V7" i="9"/>
  <c r="U7" i="9"/>
  <c r="A7" i="9"/>
  <c r="AB6" i="9"/>
  <c r="AA6" i="9"/>
  <c r="Z6" i="9"/>
  <c r="Y6" i="9"/>
  <c r="X6" i="9"/>
  <c r="W6" i="9"/>
  <c r="V6" i="9"/>
  <c r="U6" i="9"/>
  <c r="A6" i="9"/>
  <c r="AB5" i="9"/>
  <c r="AA5" i="9"/>
  <c r="Z5" i="9"/>
  <c r="Y5" i="9"/>
  <c r="X5" i="9"/>
  <c r="W5" i="9"/>
  <c r="V5" i="9"/>
  <c r="U5" i="9"/>
  <c r="A5" i="9"/>
  <c r="AB4" i="9"/>
  <c r="AA4" i="9"/>
  <c r="Z4" i="9"/>
  <c r="Y4" i="9"/>
  <c r="X4" i="9"/>
  <c r="W4" i="9"/>
  <c r="V4" i="9"/>
  <c r="U4" i="9"/>
  <c r="A4" i="9"/>
  <c r="AB3" i="9"/>
  <c r="AA3" i="9"/>
  <c r="Z3" i="9"/>
  <c r="Y3" i="9"/>
  <c r="X3" i="9"/>
  <c r="W3" i="9"/>
  <c r="V3" i="9"/>
  <c r="U3" i="9"/>
  <c r="A3" i="9"/>
  <c r="D34" i="5"/>
  <c r="C34" i="5"/>
  <c r="B34" i="5"/>
  <c r="D33" i="5"/>
  <c r="C33" i="5"/>
  <c r="B33" i="5"/>
  <c r="D32" i="5"/>
  <c r="C32" i="5"/>
  <c r="D31" i="5"/>
  <c r="C31" i="5"/>
  <c r="B31" i="5"/>
  <c r="D30" i="5"/>
  <c r="C30" i="5"/>
  <c r="B30" i="5"/>
  <c r="AC11" i="9" l="1"/>
  <c r="AC19" i="9"/>
  <c r="AC4" i="9"/>
  <c r="AC12" i="9"/>
  <c r="AC16" i="9"/>
  <c r="AC20" i="9"/>
  <c r="AC5" i="9"/>
  <c r="AC8" i="9"/>
  <c r="AC15" i="9"/>
  <c r="AC21" i="9"/>
  <c r="AC25" i="9"/>
  <c r="AC6" i="9"/>
  <c r="AC10" i="9"/>
  <c r="AC18" i="9"/>
  <c r="AC24" i="9"/>
  <c r="AC26" i="9"/>
  <c r="AC23" i="9"/>
  <c r="AC14" i="9"/>
  <c r="AC27" i="9"/>
  <c r="AC22" i="9"/>
  <c r="AC17" i="9"/>
  <c r="AC3" i="9"/>
  <c r="AC9" i="9"/>
  <c r="AC7" i="9"/>
  <c r="AC13" i="9"/>
  <c r="AD27" i="9" l="1"/>
  <c r="A51" i="4" l="1"/>
  <c r="A50" i="4"/>
  <c r="A49" i="4"/>
  <c r="A48" i="4"/>
  <c r="A47" i="4"/>
  <c r="O5" i="5" l="1"/>
  <c r="P5" i="5"/>
  <c r="Q5" i="5"/>
  <c r="R5" i="5"/>
  <c r="S5" i="5"/>
  <c r="T5" i="5"/>
  <c r="U5" i="5"/>
  <c r="N5" i="5"/>
  <c r="O26" i="5"/>
  <c r="P26" i="5"/>
  <c r="Q26" i="5"/>
  <c r="R26" i="5"/>
  <c r="S26" i="5"/>
  <c r="T26" i="5"/>
  <c r="U26" i="5"/>
  <c r="N26" i="5"/>
  <c r="O25" i="5"/>
  <c r="P25" i="5"/>
  <c r="Q25" i="5"/>
  <c r="R25" i="5"/>
  <c r="S25" i="5"/>
  <c r="T25" i="5"/>
  <c r="U25" i="5"/>
  <c r="N25" i="5"/>
  <c r="N24" i="5"/>
  <c r="O23" i="5"/>
  <c r="P23" i="5"/>
  <c r="Q23" i="5"/>
  <c r="R23" i="5"/>
  <c r="S23" i="5"/>
  <c r="T23" i="5"/>
  <c r="U23" i="5"/>
  <c r="N23" i="5"/>
  <c r="O22" i="5"/>
  <c r="P22" i="5"/>
  <c r="Q22" i="5"/>
  <c r="R22" i="5"/>
  <c r="S22" i="5"/>
  <c r="T22" i="5"/>
  <c r="U22" i="5"/>
  <c r="N22" i="5"/>
  <c r="O21" i="5"/>
  <c r="P21" i="5"/>
  <c r="Q21" i="5"/>
  <c r="R21" i="5"/>
  <c r="S21" i="5"/>
  <c r="T21" i="5"/>
  <c r="U21" i="5"/>
  <c r="N21" i="5"/>
  <c r="O20" i="5"/>
  <c r="P20" i="5"/>
  <c r="Q20" i="5"/>
  <c r="R20" i="5"/>
  <c r="S20" i="5"/>
  <c r="T20" i="5"/>
  <c r="U20" i="5"/>
  <c r="N20" i="5"/>
  <c r="O18" i="5"/>
  <c r="P18" i="5"/>
  <c r="Q18" i="5"/>
  <c r="R18" i="5"/>
  <c r="S18" i="5"/>
  <c r="T18" i="5"/>
  <c r="U18" i="5"/>
  <c r="N18" i="5"/>
  <c r="O16" i="5"/>
  <c r="P16" i="5"/>
  <c r="Q16" i="5"/>
  <c r="R16" i="5"/>
  <c r="S16" i="5"/>
  <c r="T16" i="5"/>
  <c r="U16" i="5"/>
  <c r="N16" i="5"/>
  <c r="O15" i="5"/>
  <c r="P15" i="5"/>
  <c r="Q15" i="5"/>
  <c r="R15" i="5"/>
  <c r="S15" i="5"/>
  <c r="T15" i="5"/>
  <c r="U15" i="5"/>
  <c r="N15" i="5"/>
  <c r="O14" i="5"/>
  <c r="P14" i="5"/>
  <c r="Q14" i="5"/>
  <c r="R14" i="5"/>
  <c r="S14" i="5"/>
  <c r="T14" i="5"/>
  <c r="U14" i="5"/>
  <c r="N14" i="5"/>
  <c r="O13" i="5"/>
  <c r="P13" i="5"/>
  <c r="Q13" i="5"/>
  <c r="R13" i="5"/>
  <c r="S13" i="5"/>
  <c r="T13" i="5"/>
  <c r="U13" i="5"/>
  <c r="N13" i="5"/>
  <c r="O12" i="5"/>
  <c r="P12" i="5"/>
  <c r="Q12" i="5"/>
  <c r="R12" i="5"/>
  <c r="S12" i="5"/>
  <c r="T12" i="5"/>
  <c r="U12" i="5"/>
  <c r="N12" i="5"/>
  <c r="O11" i="5"/>
  <c r="P11" i="5"/>
  <c r="Q11" i="5"/>
  <c r="R11" i="5"/>
  <c r="S11" i="5"/>
  <c r="T11" i="5"/>
  <c r="U11" i="5"/>
  <c r="N11" i="5"/>
  <c r="O10" i="5"/>
  <c r="P10" i="5"/>
  <c r="Q10" i="5"/>
  <c r="R10" i="5"/>
  <c r="S10" i="5"/>
  <c r="T10" i="5"/>
  <c r="U10" i="5"/>
  <c r="N10" i="5"/>
  <c r="O9" i="5"/>
  <c r="P9" i="5"/>
  <c r="Q9" i="5"/>
  <c r="R9" i="5"/>
  <c r="S9" i="5"/>
  <c r="T9" i="5"/>
  <c r="U9" i="5"/>
  <c r="N9" i="5"/>
  <c r="O8" i="5"/>
  <c r="P8" i="5"/>
  <c r="Q8" i="5"/>
  <c r="R8" i="5"/>
  <c r="S8" i="5"/>
  <c r="T8" i="5"/>
  <c r="U8" i="5"/>
  <c r="N8" i="5"/>
  <c r="O7" i="5"/>
  <c r="P7" i="5"/>
  <c r="Q7" i="5"/>
  <c r="R7" i="5"/>
  <c r="S7" i="5"/>
  <c r="T7" i="5"/>
  <c r="U7" i="5"/>
  <c r="N7" i="5"/>
  <c r="O6" i="5"/>
  <c r="P6" i="5"/>
  <c r="Q6" i="5"/>
  <c r="R6" i="5"/>
  <c r="S6" i="5"/>
  <c r="T6" i="5"/>
  <c r="U6" i="5"/>
  <c r="N6" i="5"/>
  <c r="O3" i="5"/>
  <c r="P3" i="5"/>
  <c r="Q3" i="5"/>
  <c r="R3" i="5"/>
  <c r="S3" i="5"/>
  <c r="T3" i="5"/>
  <c r="U3" i="5"/>
  <c r="U27" i="5" l="1"/>
  <c r="AC27" i="5" s="1"/>
  <c r="T27" i="5"/>
  <c r="AB27" i="5" s="1"/>
  <c r="S27" i="5"/>
  <c r="AA27" i="5" s="1"/>
  <c r="R27" i="5"/>
  <c r="Z27" i="5" s="1"/>
  <c r="Q27" i="5"/>
  <c r="Y27" i="5" s="1"/>
  <c r="P27" i="5"/>
  <c r="X27" i="5" s="1"/>
  <c r="O27" i="5"/>
  <c r="W27" i="5" s="1"/>
  <c r="N27" i="5"/>
  <c r="V27" i="5" s="1"/>
  <c r="AC26" i="5"/>
  <c r="AB26" i="5"/>
  <c r="AA26" i="5"/>
  <c r="Z26" i="5"/>
  <c r="Y26" i="5"/>
  <c r="X26" i="5"/>
  <c r="W26" i="5"/>
  <c r="V26" i="5"/>
  <c r="AC25" i="5"/>
  <c r="AB25" i="5"/>
  <c r="AA25" i="5"/>
  <c r="Z25" i="5"/>
  <c r="Y25" i="5"/>
  <c r="X25" i="5"/>
  <c r="W25" i="5"/>
  <c r="V25" i="5"/>
  <c r="U24" i="5"/>
  <c r="AC24" i="5" s="1"/>
  <c r="T24" i="5"/>
  <c r="AB24" i="5" s="1"/>
  <c r="S24" i="5"/>
  <c r="AA24" i="5" s="1"/>
  <c r="R24" i="5"/>
  <c r="Z24" i="5" s="1"/>
  <c r="Q24" i="5"/>
  <c r="Y24" i="5" s="1"/>
  <c r="P24" i="5"/>
  <c r="X24" i="5" s="1"/>
  <c r="O24" i="5"/>
  <c r="W24" i="5" s="1"/>
  <c r="V24" i="5"/>
  <c r="AD24" i="5" s="1"/>
  <c r="AC23" i="5"/>
  <c r="AB23" i="5"/>
  <c r="AA23" i="5"/>
  <c r="Z23" i="5"/>
  <c r="Y23" i="5"/>
  <c r="X23" i="5"/>
  <c r="W23" i="5"/>
  <c r="V23" i="5"/>
  <c r="AC22" i="5"/>
  <c r="AB22" i="5"/>
  <c r="AA22" i="5"/>
  <c r="Z22" i="5"/>
  <c r="Y22" i="5"/>
  <c r="X22" i="5"/>
  <c r="W22" i="5"/>
  <c r="V22" i="5"/>
  <c r="AC21" i="5"/>
  <c r="AB21" i="5"/>
  <c r="AA21" i="5"/>
  <c r="Z21" i="5"/>
  <c r="Y21" i="5"/>
  <c r="X21" i="5"/>
  <c r="W21" i="5"/>
  <c r="V21" i="5"/>
  <c r="AC20" i="5"/>
  <c r="AB20" i="5"/>
  <c r="AA20" i="5"/>
  <c r="Z20" i="5"/>
  <c r="Y20" i="5"/>
  <c r="X20" i="5"/>
  <c r="W20" i="5"/>
  <c r="V20" i="5"/>
  <c r="U19" i="5"/>
  <c r="AC19" i="5" s="1"/>
  <c r="T19" i="5"/>
  <c r="AB19" i="5" s="1"/>
  <c r="S19" i="5"/>
  <c r="AA19" i="5" s="1"/>
  <c r="R19" i="5"/>
  <c r="Z19" i="5" s="1"/>
  <c r="Q19" i="5"/>
  <c r="Y19" i="5" s="1"/>
  <c r="P19" i="5"/>
  <c r="X19" i="5" s="1"/>
  <c r="O19" i="5"/>
  <c r="W19" i="5" s="1"/>
  <c r="N19" i="5"/>
  <c r="V19" i="5" s="1"/>
  <c r="AD19" i="5" s="1"/>
  <c r="AC18" i="5"/>
  <c r="AB18" i="5"/>
  <c r="AA18" i="5"/>
  <c r="Z18" i="5"/>
  <c r="Y18" i="5"/>
  <c r="X18" i="5"/>
  <c r="W18" i="5"/>
  <c r="V18" i="5"/>
  <c r="U17" i="5"/>
  <c r="AC17" i="5" s="1"/>
  <c r="T17" i="5"/>
  <c r="AB17" i="5" s="1"/>
  <c r="S17" i="5"/>
  <c r="AA17" i="5" s="1"/>
  <c r="R17" i="5"/>
  <c r="Z17" i="5" s="1"/>
  <c r="Q17" i="5"/>
  <c r="Y17" i="5" s="1"/>
  <c r="P17" i="5"/>
  <c r="X17" i="5" s="1"/>
  <c r="O17" i="5"/>
  <c r="W17" i="5" s="1"/>
  <c r="N17" i="5"/>
  <c r="V17" i="5" s="1"/>
  <c r="AC16" i="5"/>
  <c r="AB16" i="5"/>
  <c r="AA16" i="5"/>
  <c r="Z16" i="5"/>
  <c r="Y16" i="5"/>
  <c r="X16" i="5"/>
  <c r="W16" i="5"/>
  <c r="V16" i="5"/>
  <c r="AC15" i="5"/>
  <c r="AB15" i="5"/>
  <c r="AA15" i="5"/>
  <c r="Z15" i="5"/>
  <c r="Y15" i="5"/>
  <c r="X15" i="5"/>
  <c r="W15" i="5"/>
  <c r="V15" i="5"/>
  <c r="AC14" i="5"/>
  <c r="AB14" i="5"/>
  <c r="AA14" i="5"/>
  <c r="Z14" i="5"/>
  <c r="Y14" i="5"/>
  <c r="X14" i="5"/>
  <c r="W14" i="5"/>
  <c r="V14" i="5"/>
  <c r="AC13" i="5"/>
  <c r="AB13" i="5"/>
  <c r="AA13" i="5"/>
  <c r="Z13" i="5"/>
  <c r="Y13" i="5"/>
  <c r="X13" i="5"/>
  <c r="W13" i="5"/>
  <c r="V13" i="5"/>
  <c r="AC12" i="5"/>
  <c r="AB12" i="5"/>
  <c r="AA12" i="5"/>
  <c r="Z12" i="5"/>
  <c r="Y12" i="5"/>
  <c r="X12" i="5"/>
  <c r="W12" i="5"/>
  <c r="V12" i="5"/>
  <c r="AC11" i="5"/>
  <c r="AB11" i="5"/>
  <c r="AA11" i="5"/>
  <c r="Z11" i="5"/>
  <c r="Y11" i="5"/>
  <c r="X11" i="5"/>
  <c r="W11" i="5"/>
  <c r="V11" i="5"/>
  <c r="AC10" i="5"/>
  <c r="AB10" i="5"/>
  <c r="AA10" i="5"/>
  <c r="Z10" i="5"/>
  <c r="Y10" i="5"/>
  <c r="X10" i="5"/>
  <c r="W10" i="5"/>
  <c r="V10" i="5"/>
  <c r="AC9" i="5"/>
  <c r="AB9" i="5"/>
  <c r="AA9" i="5"/>
  <c r="Z9" i="5"/>
  <c r="Y9" i="5"/>
  <c r="X9" i="5"/>
  <c r="W9" i="5"/>
  <c r="V9" i="5"/>
  <c r="AC8" i="5"/>
  <c r="AB8" i="5"/>
  <c r="AA8" i="5"/>
  <c r="Z8" i="5"/>
  <c r="Y8" i="5"/>
  <c r="X8" i="5"/>
  <c r="W8" i="5"/>
  <c r="V8" i="5"/>
  <c r="AC7" i="5"/>
  <c r="AB7" i="5"/>
  <c r="AA7" i="5"/>
  <c r="Z7" i="5"/>
  <c r="Y7" i="5"/>
  <c r="X7" i="5"/>
  <c r="W7" i="5"/>
  <c r="V7" i="5"/>
  <c r="AC6" i="5"/>
  <c r="AB6" i="5"/>
  <c r="AA6" i="5"/>
  <c r="Z6" i="5"/>
  <c r="Y6" i="5"/>
  <c r="X6" i="5"/>
  <c r="W6" i="5"/>
  <c r="V6" i="5"/>
  <c r="AC5" i="5"/>
  <c r="AB5" i="5"/>
  <c r="AA5" i="5"/>
  <c r="Z5" i="5"/>
  <c r="Y5" i="5"/>
  <c r="X5" i="5"/>
  <c r="W5" i="5"/>
  <c r="V5" i="5"/>
  <c r="U4" i="5"/>
  <c r="AC4" i="5" s="1"/>
  <c r="T4" i="5"/>
  <c r="AB4" i="5" s="1"/>
  <c r="S4" i="5"/>
  <c r="AA4" i="5" s="1"/>
  <c r="R4" i="5"/>
  <c r="Z4" i="5" s="1"/>
  <c r="Q4" i="5"/>
  <c r="Y4" i="5" s="1"/>
  <c r="P4" i="5"/>
  <c r="X4" i="5" s="1"/>
  <c r="O4" i="5"/>
  <c r="W4" i="5" s="1"/>
  <c r="N4" i="5"/>
  <c r="V4" i="5" s="1"/>
  <c r="AD4" i="5" s="1"/>
  <c r="AC3" i="5"/>
  <c r="AB3" i="5"/>
  <c r="AA3" i="5"/>
  <c r="Z3" i="5"/>
  <c r="Y3" i="5"/>
  <c r="X3" i="5"/>
  <c r="W3" i="5"/>
  <c r="V3" i="5"/>
  <c r="AD6" i="5" l="1"/>
  <c r="AD20" i="5"/>
  <c r="AD23" i="5"/>
  <c r="AD27" i="5"/>
  <c r="AD26" i="5"/>
  <c r="AD25" i="5"/>
  <c r="AD14" i="5"/>
  <c r="AD9" i="5"/>
  <c r="AD17" i="5"/>
  <c r="AD3" i="5"/>
  <c r="AD5" i="5"/>
  <c r="AD7" i="5"/>
  <c r="AD12" i="5"/>
  <c r="AD15" i="5"/>
  <c r="AD16" i="5"/>
  <c r="AD11" i="5"/>
  <c r="AD21" i="5"/>
  <c r="AD18" i="5"/>
  <c r="AD22" i="5"/>
  <c r="AD13" i="5"/>
  <c r="AD10" i="5"/>
  <c r="AD8" i="5"/>
  <c r="M6" i="4"/>
  <c r="M26" i="4"/>
  <c r="AD28" i="5" l="1"/>
  <c r="T27" i="4"/>
  <c r="AB27" i="4" s="1"/>
  <c r="S27" i="4"/>
  <c r="AA27" i="4" s="1"/>
  <c r="R27" i="4"/>
  <c r="Z27" i="4" s="1"/>
  <c r="Q27" i="4"/>
  <c r="Y27" i="4" s="1"/>
  <c r="P27" i="4"/>
  <c r="X27" i="4" s="1"/>
  <c r="O27" i="4"/>
  <c r="W27" i="4" s="1"/>
  <c r="N27" i="4"/>
  <c r="V27" i="4" s="1"/>
  <c r="M27" i="4"/>
  <c r="U27" i="4" s="1"/>
  <c r="A27" i="4"/>
  <c r="T26" i="4"/>
  <c r="AB26" i="4" s="1"/>
  <c r="S26" i="4"/>
  <c r="AA26" i="4" s="1"/>
  <c r="R26" i="4"/>
  <c r="Z26" i="4" s="1"/>
  <c r="Q26" i="4"/>
  <c r="Y26" i="4" s="1"/>
  <c r="P26" i="4"/>
  <c r="X26" i="4" s="1"/>
  <c r="O26" i="4"/>
  <c r="W26" i="4" s="1"/>
  <c r="N26" i="4"/>
  <c r="V26" i="4" s="1"/>
  <c r="U26" i="4"/>
  <c r="A26" i="4"/>
  <c r="T25" i="4"/>
  <c r="AB25" i="4" s="1"/>
  <c r="S25" i="4"/>
  <c r="AA25" i="4" s="1"/>
  <c r="R25" i="4"/>
  <c r="Z25" i="4" s="1"/>
  <c r="Q25" i="4"/>
  <c r="Y25" i="4" s="1"/>
  <c r="P25" i="4"/>
  <c r="X25" i="4" s="1"/>
  <c r="O25" i="4"/>
  <c r="W25" i="4" s="1"/>
  <c r="N25" i="4"/>
  <c r="V25" i="4" s="1"/>
  <c r="M25" i="4"/>
  <c r="U25" i="4" s="1"/>
  <c r="A25" i="4"/>
  <c r="T24" i="4"/>
  <c r="AB24" i="4" s="1"/>
  <c r="S24" i="4"/>
  <c r="AA24" i="4" s="1"/>
  <c r="R24" i="4"/>
  <c r="Z24" i="4" s="1"/>
  <c r="Q24" i="4"/>
  <c r="Y24" i="4" s="1"/>
  <c r="P24" i="4"/>
  <c r="X24" i="4" s="1"/>
  <c r="O24" i="4"/>
  <c r="W24" i="4" s="1"/>
  <c r="N24" i="4"/>
  <c r="V24" i="4" s="1"/>
  <c r="M24" i="4"/>
  <c r="U24" i="4" s="1"/>
  <c r="A24" i="4"/>
  <c r="T23" i="4"/>
  <c r="AB23" i="4" s="1"/>
  <c r="S23" i="4"/>
  <c r="AA23" i="4" s="1"/>
  <c r="R23" i="4"/>
  <c r="Z23" i="4" s="1"/>
  <c r="Q23" i="4"/>
  <c r="Y23" i="4" s="1"/>
  <c r="P23" i="4"/>
  <c r="X23" i="4" s="1"/>
  <c r="O23" i="4"/>
  <c r="W23" i="4" s="1"/>
  <c r="N23" i="4"/>
  <c r="V23" i="4" s="1"/>
  <c r="M23" i="4"/>
  <c r="U23" i="4" s="1"/>
  <c r="A23" i="4"/>
  <c r="T22" i="4"/>
  <c r="AB22" i="4" s="1"/>
  <c r="S22" i="4"/>
  <c r="AA22" i="4" s="1"/>
  <c r="R22" i="4"/>
  <c r="Z22" i="4" s="1"/>
  <c r="Q22" i="4"/>
  <c r="Y22" i="4" s="1"/>
  <c r="P22" i="4"/>
  <c r="X22" i="4" s="1"/>
  <c r="O22" i="4"/>
  <c r="W22" i="4" s="1"/>
  <c r="N22" i="4"/>
  <c r="V22" i="4" s="1"/>
  <c r="M22" i="4"/>
  <c r="U22" i="4" s="1"/>
  <c r="A22" i="4"/>
  <c r="T21" i="4"/>
  <c r="AB21" i="4" s="1"/>
  <c r="S21" i="4"/>
  <c r="AA21" i="4" s="1"/>
  <c r="R21" i="4"/>
  <c r="Z21" i="4" s="1"/>
  <c r="Q21" i="4"/>
  <c r="Y21" i="4" s="1"/>
  <c r="P21" i="4"/>
  <c r="X21" i="4" s="1"/>
  <c r="O21" i="4"/>
  <c r="W21" i="4" s="1"/>
  <c r="N21" i="4"/>
  <c r="V21" i="4" s="1"/>
  <c r="M21" i="4"/>
  <c r="U21" i="4" s="1"/>
  <c r="A21" i="4"/>
  <c r="T20" i="4"/>
  <c r="AB20" i="4" s="1"/>
  <c r="S20" i="4"/>
  <c r="AA20" i="4" s="1"/>
  <c r="R20" i="4"/>
  <c r="Z20" i="4" s="1"/>
  <c r="Q20" i="4"/>
  <c r="Y20" i="4" s="1"/>
  <c r="P20" i="4"/>
  <c r="X20" i="4" s="1"/>
  <c r="O20" i="4"/>
  <c r="W20" i="4" s="1"/>
  <c r="N20" i="4"/>
  <c r="V20" i="4" s="1"/>
  <c r="M20" i="4"/>
  <c r="U20" i="4" s="1"/>
  <c r="A20" i="4"/>
  <c r="T19" i="4"/>
  <c r="AB19" i="4" s="1"/>
  <c r="S19" i="4"/>
  <c r="AA19" i="4" s="1"/>
  <c r="R19" i="4"/>
  <c r="Z19" i="4" s="1"/>
  <c r="Q19" i="4"/>
  <c r="Y19" i="4" s="1"/>
  <c r="P19" i="4"/>
  <c r="X19" i="4" s="1"/>
  <c r="O19" i="4"/>
  <c r="W19" i="4" s="1"/>
  <c r="N19" i="4"/>
  <c r="V19" i="4" s="1"/>
  <c r="M19" i="4"/>
  <c r="U19" i="4" s="1"/>
  <c r="A19" i="4"/>
  <c r="T18" i="4"/>
  <c r="AB18" i="4" s="1"/>
  <c r="S18" i="4"/>
  <c r="AA18" i="4" s="1"/>
  <c r="R18" i="4"/>
  <c r="Z18" i="4" s="1"/>
  <c r="Q18" i="4"/>
  <c r="Y18" i="4" s="1"/>
  <c r="P18" i="4"/>
  <c r="X18" i="4" s="1"/>
  <c r="O18" i="4"/>
  <c r="W18" i="4" s="1"/>
  <c r="N18" i="4"/>
  <c r="V18" i="4" s="1"/>
  <c r="M18" i="4"/>
  <c r="U18" i="4" s="1"/>
  <c r="A18" i="4"/>
  <c r="T17" i="4"/>
  <c r="AB17" i="4" s="1"/>
  <c r="S17" i="4"/>
  <c r="AA17" i="4" s="1"/>
  <c r="R17" i="4"/>
  <c r="Z17" i="4" s="1"/>
  <c r="Q17" i="4"/>
  <c r="Y17" i="4" s="1"/>
  <c r="P17" i="4"/>
  <c r="X17" i="4" s="1"/>
  <c r="O17" i="4"/>
  <c r="W17" i="4" s="1"/>
  <c r="N17" i="4"/>
  <c r="V17" i="4" s="1"/>
  <c r="M17" i="4"/>
  <c r="U17" i="4" s="1"/>
  <c r="A17" i="4"/>
  <c r="T16" i="4"/>
  <c r="AB16" i="4" s="1"/>
  <c r="S16" i="4"/>
  <c r="AA16" i="4" s="1"/>
  <c r="R16" i="4"/>
  <c r="Z16" i="4" s="1"/>
  <c r="Q16" i="4"/>
  <c r="Y16" i="4" s="1"/>
  <c r="P16" i="4"/>
  <c r="X16" i="4" s="1"/>
  <c r="O16" i="4"/>
  <c r="W16" i="4" s="1"/>
  <c r="N16" i="4"/>
  <c r="V16" i="4" s="1"/>
  <c r="M16" i="4"/>
  <c r="U16" i="4" s="1"/>
  <c r="A16" i="4"/>
  <c r="T15" i="4"/>
  <c r="AB15" i="4" s="1"/>
  <c r="S15" i="4"/>
  <c r="AA15" i="4" s="1"/>
  <c r="R15" i="4"/>
  <c r="Z15" i="4" s="1"/>
  <c r="Q15" i="4"/>
  <c r="Y15" i="4" s="1"/>
  <c r="P15" i="4"/>
  <c r="X15" i="4" s="1"/>
  <c r="O15" i="4"/>
  <c r="W15" i="4" s="1"/>
  <c r="N15" i="4"/>
  <c r="V15" i="4" s="1"/>
  <c r="M15" i="4"/>
  <c r="U15" i="4" s="1"/>
  <c r="A15" i="4"/>
  <c r="T14" i="4"/>
  <c r="AB14" i="4" s="1"/>
  <c r="S14" i="4"/>
  <c r="AA14" i="4" s="1"/>
  <c r="R14" i="4"/>
  <c r="Z14" i="4" s="1"/>
  <c r="Q14" i="4"/>
  <c r="Y14" i="4" s="1"/>
  <c r="P14" i="4"/>
  <c r="X14" i="4" s="1"/>
  <c r="O14" i="4"/>
  <c r="W14" i="4" s="1"/>
  <c r="N14" i="4"/>
  <c r="V14" i="4" s="1"/>
  <c r="M14" i="4"/>
  <c r="U14" i="4" s="1"/>
  <c r="A14" i="4"/>
  <c r="T13" i="4"/>
  <c r="AB13" i="4" s="1"/>
  <c r="S13" i="4"/>
  <c r="AA13" i="4" s="1"/>
  <c r="R13" i="4"/>
  <c r="Z13" i="4" s="1"/>
  <c r="Q13" i="4"/>
  <c r="Y13" i="4" s="1"/>
  <c r="P13" i="4"/>
  <c r="X13" i="4" s="1"/>
  <c r="O13" i="4"/>
  <c r="W13" i="4" s="1"/>
  <c r="N13" i="4"/>
  <c r="V13" i="4" s="1"/>
  <c r="M13" i="4"/>
  <c r="U13" i="4" s="1"/>
  <c r="A13" i="4"/>
  <c r="T12" i="4"/>
  <c r="AB12" i="4" s="1"/>
  <c r="S12" i="4"/>
  <c r="AA12" i="4" s="1"/>
  <c r="R12" i="4"/>
  <c r="Z12" i="4" s="1"/>
  <c r="Q12" i="4"/>
  <c r="Y12" i="4" s="1"/>
  <c r="P12" i="4"/>
  <c r="X12" i="4" s="1"/>
  <c r="O12" i="4"/>
  <c r="W12" i="4" s="1"/>
  <c r="N12" i="4"/>
  <c r="V12" i="4" s="1"/>
  <c r="M12" i="4"/>
  <c r="U12" i="4" s="1"/>
  <c r="A12" i="4"/>
  <c r="T11" i="4"/>
  <c r="AB11" i="4" s="1"/>
  <c r="S11" i="4"/>
  <c r="AA11" i="4" s="1"/>
  <c r="R11" i="4"/>
  <c r="Z11" i="4" s="1"/>
  <c r="Q11" i="4"/>
  <c r="Y11" i="4" s="1"/>
  <c r="P11" i="4"/>
  <c r="X11" i="4" s="1"/>
  <c r="O11" i="4"/>
  <c r="W11" i="4" s="1"/>
  <c r="N11" i="4"/>
  <c r="V11" i="4" s="1"/>
  <c r="M11" i="4"/>
  <c r="U11" i="4" s="1"/>
  <c r="A11" i="4"/>
  <c r="T10" i="4"/>
  <c r="AB10" i="4" s="1"/>
  <c r="S10" i="4"/>
  <c r="AA10" i="4" s="1"/>
  <c r="R10" i="4"/>
  <c r="Z10" i="4" s="1"/>
  <c r="Q10" i="4"/>
  <c r="Y10" i="4" s="1"/>
  <c r="P10" i="4"/>
  <c r="X10" i="4" s="1"/>
  <c r="O10" i="4"/>
  <c r="W10" i="4" s="1"/>
  <c r="N10" i="4"/>
  <c r="V10" i="4" s="1"/>
  <c r="M10" i="4"/>
  <c r="U10" i="4" s="1"/>
  <c r="A10" i="4"/>
  <c r="T9" i="4"/>
  <c r="AB9" i="4" s="1"/>
  <c r="S9" i="4"/>
  <c r="AA9" i="4" s="1"/>
  <c r="R9" i="4"/>
  <c r="Z9" i="4" s="1"/>
  <c r="Q9" i="4"/>
  <c r="Y9" i="4" s="1"/>
  <c r="P9" i="4"/>
  <c r="X9" i="4" s="1"/>
  <c r="O9" i="4"/>
  <c r="W9" i="4" s="1"/>
  <c r="N9" i="4"/>
  <c r="V9" i="4" s="1"/>
  <c r="M9" i="4"/>
  <c r="U9" i="4" s="1"/>
  <c r="A9" i="4"/>
  <c r="T8" i="4"/>
  <c r="AB8" i="4" s="1"/>
  <c r="S8" i="4"/>
  <c r="AA8" i="4" s="1"/>
  <c r="R8" i="4"/>
  <c r="Z8" i="4" s="1"/>
  <c r="Q8" i="4"/>
  <c r="Y8" i="4" s="1"/>
  <c r="P8" i="4"/>
  <c r="X8" i="4" s="1"/>
  <c r="O8" i="4"/>
  <c r="W8" i="4" s="1"/>
  <c r="N8" i="4"/>
  <c r="V8" i="4" s="1"/>
  <c r="M8" i="4"/>
  <c r="U8" i="4" s="1"/>
  <c r="A8" i="4"/>
  <c r="T7" i="4"/>
  <c r="AB7" i="4" s="1"/>
  <c r="S7" i="4"/>
  <c r="AA7" i="4" s="1"/>
  <c r="R7" i="4"/>
  <c r="Z7" i="4" s="1"/>
  <c r="Q7" i="4"/>
  <c r="Y7" i="4" s="1"/>
  <c r="P7" i="4"/>
  <c r="X7" i="4" s="1"/>
  <c r="O7" i="4"/>
  <c r="W7" i="4" s="1"/>
  <c r="N7" i="4"/>
  <c r="V7" i="4" s="1"/>
  <c r="M7" i="4"/>
  <c r="U7" i="4" s="1"/>
  <c r="A7" i="4"/>
  <c r="T6" i="4"/>
  <c r="AB6" i="4" s="1"/>
  <c r="S6" i="4"/>
  <c r="AA6" i="4" s="1"/>
  <c r="R6" i="4"/>
  <c r="Z6" i="4" s="1"/>
  <c r="Q6" i="4"/>
  <c r="Y6" i="4" s="1"/>
  <c r="P6" i="4"/>
  <c r="X6" i="4" s="1"/>
  <c r="O6" i="4"/>
  <c r="W6" i="4" s="1"/>
  <c r="N6" i="4"/>
  <c r="V6" i="4" s="1"/>
  <c r="U6" i="4"/>
  <c r="A6" i="4"/>
  <c r="T5" i="4"/>
  <c r="AB5" i="4" s="1"/>
  <c r="S5" i="4"/>
  <c r="AA5" i="4" s="1"/>
  <c r="R5" i="4"/>
  <c r="Z5" i="4" s="1"/>
  <c r="Q5" i="4"/>
  <c r="Y5" i="4" s="1"/>
  <c r="P5" i="4"/>
  <c r="X5" i="4" s="1"/>
  <c r="O5" i="4"/>
  <c r="W5" i="4" s="1"/>
  <c r="N5" i="4"/>
  <c r="V5" i="4" s="1"/>
  <c r="U5" i="4"/>
  <c r="A5" i="4"/>
  <c r="T4" i="4"/>
  <c r="AB4" i="4" s="1"/>
  <c r="S4" i="4"/>
  <c r="AA4" i="4" s="1"/>
  <c r="R4" i="4"/>
  <c r="Z4" i="4" s="1"/>
  <c r="Q4" i="4"/>
  <c r="Y4" i="4" s="1"/>
  <c r="P4" i="4"/>
  <c r="X4" i="4" s="1"/>
  <c r="O4" i="4"/>
  <c r="W4" i="4" s="1"/>
  <c r="N4" i="4"/>
  <c r="V4" i="4" s="1"/>
  <c r="M4" i="4"/>
  <c r="U4" i="4" s="1"/>
  <c r="A4" i="4"/>
  <c r="T3" i="4"/>
  <c r="AB3" i="4" s="1"/>
  <c r="S3" i="4"/>
  <c r="AA3" i="4" s="1"/>
  <c r="R3" i="4"/>
  <c r="Z3" i="4" s="1"/>
  <c r="Q3" i="4"/>
  <c r="Y3" i="4" s="1"/>
  <c r="P3" i="4"/>
  <c r="X3" i="4" s="1"/>
  <c r="O3" i="4"/>
  <c r="W3" i="4" s="1"/>
  <c r="N3" i="4"/>
  <c r="V3" i="4" s="1"/>
  <c r="U3" i="4"/>
  <c r="A3" i="4"/>
  <c r="M23" i="3" l="1"/>
  <c r="R10" i="3" l="1"/>
  <c r="M4" i="3"/>
  <c r="M3" i="3"/>
  <c r="N23" i="3"/>
  <c r="O23" i="3"/>
  <c r="P23" i="3"/>
  <c r="Q23" i="3"/>
  <c r="R23" i="3"/>
  <c r="S23" i="3"/>
  <c r="T23" i="3"/>
  <c r="E69" i="3"/>
  <c r="E68" i="3"/>
  <c r="A69" i="3"/>
  <c r="A68" i="3"/>
  <c r="E72" i="3" l="1"/>
  <c r="E65" i="3"/>
  <c r="E64" i="3"/>
  <c r="E63" i="3"/>
  <c r="E62" i="3"/>
  <c r="E60" i="3"/>
  <c r="E56" i="3"/>
  <c r="E57" i="3"/>
  <c r="E53" i="3"/>
  <c r="E50" i="3"/>
  <c r="E45" i="3"/>
  <c r="T26" i="1" l="1"/>
  <c r="AB26" i="1" s="1"/>
  <c r="T23" i="1"/>
  <c r="AB23" i="1" s="1"/>
  <c r="T22" i="1"/>
  <c r="AB22" i="1" s="1"/>
  <c r="T21" i="1"/>
  <c r="AB21" i="1" s="1"/>
  <c r="T16" i="1"/>
  <c r="AB16" i="1" s="1"/>
  <c r="T15" i="1"/>
  <c r="AB15" i="1" s="1"/>
  <c r="T14" i="1"/>
  <c r="AB14" i="1" s="1"/>
  <c r="T13" i="1"/>
  <c r="AB13" i="1" s="1"/>
  <c r="T12" i="1"/>
  <c r="AB12" i="1" s="1"/>
  <c r="T11" i="1"/>
  <c r="AB11" i="1" s="1"/>
  <c r="T10" i="1"/>
  <c r="AB10" i="1" s="1"/>
  <c r="T9" i="1"/>
  <c r="AB9" i="1" s="1"/>
  <c r="T8" i="1"/>
  <c r="AB8" i="1" s="1"/>
  <c r="T7" i="1"/>
  <c r="AB7" i="1" s="1"/>
  <c r="T6" i="1"/>
  <c r="AB6" i="1" s="1"/>
  <c r="AB3" i="1"/>
  <c r="AB4" i="1"/>
  <c r="AB5" i="1"/>
  <c r="AB17" i="1"/>
  <c r="AB18" i="1"/>
  <c r="AB19" i="1"/>
  <c r="AB20" i="1"/>
  <c r="AB24" i="1"/>
  <c r="AB25" i="1"/>
  <c r="A53" i="3" l="1"/>
  <c r="A52" i="3"/>
  <c r="A51" i="3"/>
  <c r="A50" i="3"/>
  <c r="A64" i="3"/>
  <c r="A63" i="3"/>
  <c r="A65" i="3"/>
  <c r="A62" i="3"/>
  <c r="A60" i="3"/>
  <c r="A59" i="3"/>
  <c r="A58" i="3"/>
  <c r="A56" i="3"/>
  <c r="A57" i="3"/>
  <c r="A47" i="3"/>
  <c r="A46" i="3"/>
  <c r="A45" i="3"/>
  <c r="T27" i="3"/>
  <c r="AB27" i="3" s="1"/>
  <c r="S27" i="3"/>
  <c r="AA27" i="3" s="1"/>
  <c r="R27" i="3"/>
  <c r="Z27" i="3" s="1"/>
  <c r="Q27" i="3"/>
  <c r="Y27" i="3" s="1"/>
  <c r="P27" i="3"/>
  <c r="X27" i="3" s="1"/>
  <c r="O27" i="3"/>
  <c r="W27" i="3" s="1"/>
  <c r="N27" i="3"/>
  <c r="V27" i="3" s="1"/>
  <c r="M27" i="3"/>
  <c r="U27" i="3" s="1"/>
  <c r="A27" i="3"/>
  <c r="T26" i="3"/>
  <c r="AB26" i="3" s="1"/>
  <c r="S26" i="3"/>
  <c r="AA26" i="3" s="1"/>
  <c r="R26" i="3"/>
  <c r="Z26" i="3" s="1"/>
  <c r="Q26" i="3"/>
  <c r="Y26" i="3" s="1"/>
  <c r="P26" i="3"/>
  <c r="X26" i="3" s="1"/>
  <c r="O26" i="3"/>
  <c r="W26" i="3" s="1"/>
  <c r="N26" i="3"/>
  <c r="V26" i="3" s="1"/>
  <c r="M26" i="3"/>
  <c r="U26" i="3" s="1"/>
  <c r="A26" i="3"/>
  <c r="T25" i="3"/>
  <c r="AB25" i="3" s="1"/>
  <c r="S25" i="3"/>
  <c r="AA25" i="3" s="1"/>
  <c r="R25" i="3"/>
  <c r="Z25" i="3" s="1"/>
  <c r="Q25" i="3"/>
  <c r="Y25" i="3" s="1"/>
  <c r="P25" i="3"/>
  <c r="X25" i="3" s="1"/>
  <c r="O25" i="3"/>
  <c r="W25" i="3" s="1"/>
  <c r="N25" i="3"/>
  <c r="V25" i="3" s="1"/>
  <c r="M25" i="3"/>
  <c r="U25" i="3" s="1"/>
  <c r="A25" i="3"/>
  <c r="T24" i="3"/>
  <c r="AB24" i="3" s="1"/>
  <c r="S24" i="3"/>
  <c r="AA24" i="3" s="1"/>
  <c r="R24" i="3"/>
  <c r="Z24" i="3" s="1"/>
  <c r="Q24" i="3"/>
  <c r="Y24" i="3" s="1"/>
  <c r="P24" i="3"/>
  <c r="X24" i="3" s="1"/>
  <c r="O24" i="3"/>
  <c r="W24" i="3" s="1"/>
  <c r="N24" i="3"/>
  <c r="V24" i="3" s="1"/>
  <c r="M24" i="3"/>
  <c r="U24" i="3" s="1"/>
  <c r="A24" i="3"/>
  <c r="AB23" i="3"/>
  <c r="AA23" i="3"/>
  <c r="Z23" i="3"/>
  <c r="Y23" i="3"/>
  <c r="X23" i="3"/>
  <c r="W23" i="3"/>
  <c r="V23" i="3"/>
  <c r="U23" i="3"/>
  <c r="A23" i="3"/>
  <c r="T22" i="3"/>
  <c r="AB22" i="3" s="1"/>
  <c r="S22" i="3"/>
  <c r="AA22" i="3" s="1"/>
  <c r="R22" i="3"/>
  <c r="Z22" i="3" s="1"/>
  <c r="Q22" i="3"/>
  <c r="Y22" i="3" s="1"/>
  <c r="P22" i="3"/>
  <c r="X22" i="3" s="1"/>
  <c r="O22" i="3"/>
  <c r="W22" i="3" s="1"/>
  <c r="N22" i="3"/>
  <c r="V22" i="3" s="1"/>
  <c r="M22" i="3"/>
  <c r="U22" i="3" s="1"/>
  <c r="A22" i="3"/>
  <c r="T21" i="3"/>
  <c r="AB21" i="3" s="1"/>
  <c r="S21" i="3"/>
  <c r="AA21" i="3" s="1"/>
  <c r="R21" i="3"/>
  <c r="Z21" i="3" s="1"/>
  <c r="Q21" i="3"/>
  <c r="Y21" i="3" s="1"/>
  <c r="P21" i="3"/>
  <c r="X21" i="3" s="1"/>
  <c r="O21" i="3"/>
  <c r="W21" i="3" s="1"/>
  <c r="N21" i="3"/>
  <c r="V21" i="3" s="1"/>
  <c r="M21" i="3"/>
  <c r="U21" i="3" s="1"/>
  <c r="A21" i="3"/>
  <c r="T20" i="3"/>
  <c r="AB20" i="3" s="1"/>
  <c r="S20" i="3"/>
  <c r="AA20" i="3" s="1"/>
  <c r="R20" i="3"/>
  <c r="Z20" i="3" s="1"/>
  <c r="Q20" i="3"/>
  <c r="Y20" i="3" s="1"/>
  <c r="P20" i="3"/>
  <c r="X20" i="3" s="1"/>
  <c r="O20" i="3"/>
  <c r="W20" i="3" s="1"/>
  <c r="N20" i="3"/>
  <c r="V20" i="3" s="1"/>
  <c r="M20" i="3"/>
  <c r="U20" i="3" s="1"/>
  <c r="A20" i="3"/>
  <c r="T19" i="3"/>
  <c r="AB19" i="3" s="1"/>
  <c r="S19" i="3"/>
  <c r="AA19" i="3" s="1"/>
  <c r="R19" i="3"/>
  <c r="Z19" i="3" s="1"/>
  <c r="Q19" i="3"/>
  <c r="Y19" i="3" s="1"/>
  <c r="P19" i="3"/>
  <c r="X19" i="3" s="1"/>
  <c r="O19" i="3"/>
  <c r="W19" i="3" s="1"/>
  <c r="N19" i="3"/>
  <c r="V19" i="3" s="1"/>
  <c r="M19" i="3"/>
  <c r="U19" i="3" s="1"/>
  <c r="A19" i="3"/>
  <c r="T18" i="3"/>
  <c r="AB18" i="3" s="1"/>
  <c r="S18" i="3"/>
  <c r="AA18" i="3" s="1"/>
  <c r="R18" i="3"/>
  <c r="Z18" i="3" s="1"/>
  <c r="Q18" i="3"/>
  <c r="Y18" i="3" s="1"/>
  <c r="P18" i="3"/>
  <c r="X18" i="3" s="1"/>
  <c r="O18" i="3"/>
  <c r="W18" i="3" s="1"/>
  <c r="N18" i="3"/>
  <c r="V18" i="3" s="1"/>
  <c r="M18" i="3"/>
  <c r="U18" i="3" s="1"/>
  <c r="A18" i="3"/>
  <c r="T17" i="3"/>
  <c r="AB17" i="3" s="1"/>
  <c r="S17" i="3"/>
  <c r="AA17" i="3" s="1"/>
  <c r="R17" i="3"/>
  <c r="Z17" i="3" s="1"/>
  <c r="Q17" i="3"/>
  <c r="Y17" i="3" s="1"/>
  <c r="P17" i="3"/>
  <c r="X17" i="3" s="1"/>
  <c r="O17" i="3"/>
  <c r="W17" i="3" s="1"/>
  <c r="N17" i="3"/>
  <c r="V17" i="3" s="1"/>
  <c r="M17" i="3"/>
  <c r="U17" i="3" s="1"/>
  <c r="A17" i="3"/>
  <c r="T16" i="3"/>
  <c r="AB16" i="3" s="1"/>
  <c r="S16" i="3"/>
  <c r="AA16" i="3" s="1"/>
  <c r="R16" i="3"/>
  <c r="Z16" i="3" s="1"/>
  <c r="Q16" i="3"/>
  <c r="Y16" i="3" s="1"/>
  <c r="P16" i="3"/>
  <c r="X16" i="3" s="1"/>
  <c r="O16" i="3"/>
  <c r="W16" i="3" s="1"/>
  <c r="N16" i="3"/>
  <c r="V16" i="3" s="1"/>
  <c r="M16" i="3"/>
  <c r="U16" i="3" s="1"/>
  <c r="A16" i="3"/>
  <c r="T15" i="3"/>
  <c r="AB15" i="3" s="1"/>
  <c r="S15" i="3"/>
  <c r="AA15" i="3" s="1"/>
  <c r="R15" i="3"/>
  <c r="Z15" i="3" s="1"/>
  <c r="Q15" i="3"/>
  <c r="Y15" i="3" s="1"/>
  <c r="P15" i="3"/>
  <c r="X15" i="3" s="1"/>
  <c r="O15" i="3"/>
  <c r="W15" i="3" s="1"/>
  <c r="N15" i="3"/>
  <c r="V15" i="3" s="1"/>
  <c r="M15" i="3"/>
  <c r="U15" i="3" s="1"/>
  <c r="A15" i="3"/>
  <c r="T14" i="3"/>
  <c r="AB14" i="3" s="1"/>
  <c r="S14" i="3"/>
  <c r="AA14" i="3" s="1"/>
  <c r="R14" i="3"/>
  <c r="Z14" i="3" s="1"/>
  <c r="Q14" i="3"/>
  <c r="Y14" i="3" s="1"/>
  <c r="P14" i="3"/>
  <c r="X14" i="3" s="1"/>
  <c r="O14" i="3"/>
  <c r="W14" i="3" s="1"/>
  <c r="N14" i="3"/>
  <c r="V14" i="3" s="1"/>
  <c r="M14" i="3"/>
  <c r="U14" i="3" s="1"/>
  <c r="A14" i="3"/>
  <c r="T13" i="3"/>
  <c r="AB13" i="3" s="1"/>
  <c r="S13" i="3"/>
  <c r="AA13" i="3" s="1"/>
  <c r="R13" i="3"/>
  <c r="Z13" i="3" s="1"/>
  <c r="Q13" i="3"/>
  <c r="Y13" i="3" s="1"/>
  <c r="P13" i="3"/>
  <c r="X13" i="3" s="1"/>
  <c r="O13" i="3"/>
  <c r="W13" i="3" s="1"/>
  <c r="N13" i="3"/>
  <c r="V13" i="3" s="1"/>
  <c r="M13" i="3"/>
  <c r="U13" i="3" s="1"/>
  <c r="A13" i="3"/>
  <c r="T12" i="3"/>
  <c r="AB12" i="3" s="1"/>
  <c r="S12" i="3"/>
  <c r="AA12" i="3" s="1"/>
  <c r="R12" i="3"/>
  <c r="Z12" i="3" s="1"/>
  <c r="Q12" i="3"/>
  <c r="Y12" i="3" s="1"/>
  <c r="P12" i="3"/>
  <c r="X12" i="3" s="1"/>
  <c r="O12" i="3"/>
  <c r="W12" i="3" s="1"/>
  <c r="N12" i="3"/>
  <c r="V12" i="3" s="1"/>
  <c r="M12" i="3"/>
  <c r="U12" i="3" s="1"/>
  <c r="A12" i="3"/>
  <c r="T11" i="3"/>
  <c r="AB11" i="3" s="1"/>
  <c r="S11" i="3"/>
  <c r="AA11" i="3" s="1"/>
  <c r="R11" i="3"/>
  <c r="Z11" i="3" s="1"/>
  <c r="Q11" i="3"/>
  <c r="Y11" i="3" s="1"/>
  <c r="P11" i="3"/>
  <c r="X11" i="3" s="1"/>
  <c r="O11" i="3"/>
  <c r="W11" i="3" s="1"/>
  <c r="N11" i="3"/>
  <c r="V11" i="3" s="1"/>
  <c r="M11" i="3"/>
  <c r="U11" i="3" s="1"/>
  <c r="A11" i="3"/>
  <c r="T10" i="3"/>
  <c r="AB10" i="3" s="1"/>
  <c r="S10" i="3"/>
  <c r="AA10" i="3" s="1"/>
  <c r="Z10" i="3"/>
  <c r="Q10" i="3"/>
  <c r="Y10" i="3" s="1"/>
  <c r="P10" i="3"/>
  <c r="X10" i="3" s="1"/>
  <c r="O10" i="3"/>
  <c r="W10" i="3" s="1"/>
  <c r="N10" i="3"/>
  <c r="V10" i="3" s="1"/>
  <c r="M10" i="3"/>
  <c r="U10" i="3" s="1"/>
  <c r="A10" i="3"/>
  <c r="T9" i="3"/>
  <c r="AB9" i="3" s="1"/>
  <c r="S9" i="3"/>
  <c r="AA9" i="3" s="1"/>
  <c r="R9" i="3"/>
  <c r="Z9" i="3" s="1"/>
  <c r="Q9" i="3"/>
  <c r="Y9" i="3" s="1"/>
  <c r="P9" i="3"/>
  <c r="X9" i="3" s="1"/>
  <c r="O9" i="3"/>
  <c r="W9" i="3" s="1"/>
  <c r="N9" i="3"/>
  <c r="V9" i="3" s="1"/>
  <c r="M9" i="3"/>
  <c r="U9" i="3" s="1"/>
  <c r="A9" i="3"/>
  <c r="T8" i="3"/>
  <c r="AB8" i="3" s="1"/>
  <c r="S8" i="3"/>
  <c r="AA8" i="3" s="1"/>
  <c r="R8" i="3"/>
  <c r="Z8" i="3" s="1"/>
  <c r="Q8" i="3"/>
  <c r="Y8" i="3" s="1"/>
  <c r="P8" i="3"/>
  <c r="X8" i="3" s="1"/>
  <c r="O8" i="3"/>
  <c r="W8" i="3" s="1"/>
  <c r="N8" i="3"/>
  <c r="V8" i="3" s="1"/>
  <c r="M8" i="3"/>
  <c r="U8" i="3" s="1"/>
  <c r="A8" i="3"/>
  <c r="T7" i="3"/>
  <c r="AB7" i="3" s="1"/>
  <c r="S7" i="3"/>
  <c r="AA7" i="3" s="1"/>
  <c r="R7" i="3"/>
  <c r="Z7" i="3" s="1"/>
  <c r="Q7" i="3"/>
  <c r="Y7" i="3" s="1"/>
  <c r="P7" i="3"/>
  <c r="X7" i="3" s="1"/>
  <c r="O7" i="3"/>
  <c r="W7" i="3" s="1"/>
  <c r="N7" i="3"/>
  <c r="V7" i="3" s="1"/>
  <c r="M7" i="3"/>
  <c r="U7" i="3" s="1"/>
  <c r="A7" i="3"/>
  <c r="T6" i="3"/>
  <c r="AB6" i="3" s="1"/>
  <c r="S6" i="3"/>
  <c r="AA6" i="3" s="1"/>
  <c r="R6" i="3"/>
  <c r="Z6" i="3" s="1"/>
  <c r="Q6" i="3"/>
  <c r="Y6" i="3" s="1"/>
  <c r="P6" i="3"/>
  <c r="X6" i="3" s="1"/>
  <c r="O6" i="3"/>
  <c r="W6" i="3" s="1"/>
  <c r="N6" i="3"/>
  <c r="V6" i="3" s="1"/>
  <c r="M6" i="3"/>
  <c r="U6" i="3" s="1"/>
  <c r="A6" i="3"/>
  <c r="T5" i="3"/>
  <c r="AB5" i="3" s="1"/>
  <c r="S5" i="3"/>
  <c r="AA5" i="3" s="1"/>
  <c r="R5" i="3"/>
  <c r="Z5" i="3" s="1"/>
  <c r="Q5" i="3"/>
  <c r="Y5" i="3" s="1"/>
  <c r="P5" i="3"/>
  <c r="X5" i="3" s="1"/>
  <c r="O5" i="3"/>
  <c r="W5" i="3" s="1"/>
  <c r="N5" i="3"/>
  <c r="V5" i="3" s="1"/>
  <c r="M5" i="3"/>
  <c r="U5" i="3" s="1"/>
  <c r="A5" i="3"/>
  <c r="T4" i="3"/>
  <c r="AB4" i="3" s="1"/>
  <c r="S4" i="3"/>
  <c r="AA4" i="3" s="1"/>
  <c r="R4" i="3"/>
  <c r="Z4" i="3" s="1"/>
  <c r="Q4" i="3"/>
  <c r="Y4" i="3" s="1"/>
  <c r="P4" i="3"/>
  <c r="X4" i="3" s="1"/>
  <c r="O4" i="3"/>
  <c r="W4" i="3" s="1"/>
  <c r="N4" i="3"/>
  <c r="V4" i="3" s="1"/>
  <c r="U4" i="3"/>
  <c r="A4" i="3"/>
  <c r="T3" i="3"/>
  <c r="AB3" i="3" s="1"/>
  <c r="S3" i="3"/>
  <c r="AA3" i="3" s="1"/>
  <c r="R3" i="3"/>
  <c r="Z3" i="3" s="1"/>
  <c r="Q3" i="3"/>
  <c r="Y3" i="3" s="1"/>
  <c r="P3" i="3"/>
  <c r="X3" i="3" s="1"/>
  <c r="O3" i="3"/>
  <c r="W3" i="3" s="1"/>
  <c r="N3" i="3"/>
  <c r="V3" i="3" s="1"/>
  <c r="U3" i="3"/>
  <c r="A3" i="3"/>
  <c r="R26" i="2"/>
  <c r="Y26" i="2" s="1"/>
  <c r="Q26" i="2"/>
  <c r="X26" i="2" s="1"/>
  <c r="P26" i="2"/>
  <c r="W26" i="2" s="1"/>
  <c r="O26" i="2"/>
  <c r="V26" i="2" s="1"/>
  <c r="N26" i="2"/>
  <c r="U26" i="2" s="1"/>
  <c r="M26" i="2"/>
  <c r="T26" i="2" s="1"/>
  <c r="L26" i="2"/>
  <c r="S26" i="2" s="1"/>
  <c r="Y25" i="2"/>
  <c r="X25" i="2"/>
  <c r="W25" i="2"/>
  <c r="V25" i="2"/>
  <c r="U25" i="2"/>
  <c r="T25" i="2"/>
  <c r="S25" i="2"/>
  <c r="Y24" i="2"/>
  <c r="X24" i="2"/>
  <c r="W24" i="2"/>
  <c r="V24" i="2"/>
  <c r="U24" i="2"/>
  <c r="T24" i="2"/>
  <c r="S24" i="2"/>
  <c r="R23" i="2"/>
  <c r="Y23" i="2" s="1"/>
  <c r="Q23" i="2"/>
  <c r="X23" i="2" s="1"/>
  <c r="P23" i="2"/>
  <c r="W23" i="2" s="1"/>
  <c r="O23" i="2"/>
  <c r="V23" i="2" s="1"/>
  <c r="N23" i="2"/>
  <c r="U23" i="2" s="1"/>
  <c r="M23" i="2"/>
  <c r="T23" i="2" s="1"/>
  <c r="L23" i="2"/>
  <c r="S23" i="2" s="1"/>
  <c r="R22" i="2"/>
  <c r="Y22" i="2" s="1"/>
  <c r="Q22" i="2"/>
  <c r="X22" i="2" s="1"/>
  <c r="P22" i="2"/>
  <c r="W22" i="2" s="1"/>
  <c r="O22" i="2"/>
  <c r="V22" i="2" s="1"/>
  <c r="N22" i="2"/>
  <c r="U22" i="2" s="1"/>
  <c r="M22" i="2"/>
  <c r="T22" i="2" s="1"/>
  <c r="L22" i="2"/>
  <c r="S22" i="2" s="1"/>
  <c r="R21" i="2"/>
  <c r="Y21" i="2" s="1"/>
  <c r="Q21" i="2"/>
  <c r="X21" i="2" s="1"/>
  <c r="P21" i="2"/>
  <c r="W21" i="2" s="1"/>
  <c r="O21" i="2"/>
  <c r="V21" i="2" s="1"/>
  <c r="N21" i="2"/>
  <c r="U21" i="2" s="1"/>
  <c r="M21" i="2"/>
  <c r="T21" i="2" s="1"/>
  <c r="L21" i="2"/>
  <c r="S21" i="2" s="1"/>
  <c r="Y20" i="2"/>
  <c r="X20" i="2"/>
  <c r="W20" i="2"/>
  <c r="V20" i="2"/>
  <c r="U20" i="2"/>
  <c r="T20" i="2"/>
  <c r="S20" i="2"/>
  <c r="Y19" i="2"/>
  <c r="X19" i="2"/>
  <c r="W19" i="2"/>
  <c r="V19" i="2"/>
  <c r="U19" i="2"/>
  <c r="T19" i="2"/>
  <c r="S19" i="2"/>
  <c r="Y18" i="2"/>
  <c r="X18" i="2"/>
  <c r="W18" i="2"/>
  <c r="V18" i="2"/>
  <c r="U18" i="2"/>
  <c r="T18" i="2"/>
  <c r="S18" i="2"/>
  <c r="Y17" i="2"/>
  <c r="X17" i="2"/>
  <c r="W17" i="2"/>
  <c r="V17" i="2"/>
  <c r="U17" i="2"/>
  <c r="T17" i="2"/>
  <c r="S17" i="2"/>
  <c r="R16" i="2"/>
  <c r="Y16" i="2" s="1"/>
  <c r="Q16" i="2"/>
  <c r="X16" i="2" s="1"/>
  <c r="P16" i="2"/>
  <c r="W16" i="2" s="1"/>
  <c r="O16" i="2"/>
  <c r="V16" i="2" s="1"/>
  <c r="N16" i="2"/>
  <c r="U16" i="2" s="1"/>
  <c r="M16" i="2"/>
  <c r="T16" i="2" s="1"/>
  <c r="L16" i="2"/>
  <c r="S16" i="2" s="1"/>
  <c r="R15" i="2"/>
  <c r="Y15" i="2" s="1"/>
  <c r="Q15" i="2"/>
  <c r="X15" i="2" s="1"/>
  <c r="P15" i="2"/>
  <c r="W15" i="2" s="1"/>
  <c r="O15" i="2"/>
  <c r="V15" i="2" s="1"/>
  <c r="N15" i="2"/>
  <c r="U15" i="2" s="1"/>
  <c r="M15" i="2"/>
  <c r="T15" i="2" s="1"/>
  <c r="L15" i="2"/>
  <c r="S15" i="2" s="1"/>
  <c r="R14" i="2"/>
  <c r="Y14" i="2" s="1"/>
  <c r="Q14" i="2"/>
  <c r="X14" i="2" s="1"/>
  <c r="P14" i="2"/>
  <c r="W14" i="2" s="1"/>
  <c r="O14" i="2"/>
  <c r="V14" i="2" s="1"/>
  <c r="N14" i="2"/>
  <c r="U14" i="2" s="1"/>
  <c r="M14" i="2"/>
  <c r="T14" i="2" s="1"/>
  <c r="L14" i="2"/>
  <c r="S14" i="2" s="1"/>
  <c r="R13" i="2"/>
  <c r="Y13" i="2" s="1"/>
  <c r="Q13" i="2"/>
  <c r="X13" i="2" s="1"/>
  <c r="P13" i="2"/>
  <c r="W13" i="2" s="1"/>
  <c r="O13" i="2"/>
  <c r="V13" i="2" s="1"/>
  <c r="N13" i="2"/>
  <c r="U13" i="2" s="1"/>
  <c r="M13" i="2"/>
  <c r="T13" i="2" s="1"/>
  <c r="L13" i="2"/>
  <c r="S13" i="2" s="1"/>
  <c r="R12" i="2"/>
  <c r="Y12" i="2" s="1"/>
  <c r="Q12" i="2"/>
  <c r="X12" i="2" s="1"/>
  <c r="P12" i="2"/>
  <c r="W12" i="2" s="1"/>
  <c r="O12" i="2"/>
  <c r="V12" i="2" s="1"/>
  <c r="N12" i="2"/>
  <c r="U12" i="2" s="1"/>
  <c r="M12" i="2"/>
  <c r="T12" i="2" s="1"/>
  <c r="L12" i="2"/>
  <c r="S12" i="2" s="1"/>
  <c r="R11" i="2"/>
  <c r="Y11" i="2" s="1"/>
  <c r="Q11" i="2"/>
  <c r="X11" i="2" s="1"/>
  <c r="P11" i="2"/>
  <c r="W11" i="2" s="1"/>
  <c r="O11" i="2"/>
  <c r="V11" i="2" s="1"/>
  <c r="N11" i="2"/>
  <c r="U11" i="2" s="1"/>
  <c r="M11" i="2"/>
  <c r="T11" i="2" s="1"/>
  <c r="L11" i="2"/>
  <c r="S11" i="2" s="1"/>
  <c r="R10" i="2"/>
  <c r="Y10" i="2" s="1"/>
  <c r="Q10" i="2"/>
  <c r="X10" i="2" s="1"/>
  <c r="P10" i="2"/>
  <c r="W10" i="2" s="1"/>
  <c r="O10" i="2"/>
  <c r="V10" i="2" s="1"/>
  <c r="N10" i="2"/>
  <c r="U10" i="2" s="1"/>
  <c r="M10" i="2"/>
  <c r="T10" i="2" s="1"/>
  <c r="L10" i="2"/>
  <c r="S10" i="2" s="1"/>
  <c r="R9" i="2"/>
  <c r="Y9" i="2" s="1"/>
  <c r="Q9" i="2"/>
  <c r="X9" i="2" s="1"/>
  <c r="P9" i="2"/>
  <c r="W9" i="2" s="1"/>
  <c r="O9" i="2"/>
  <c r="V9" i="2" s="1"/>
  <c r="N9" i="2"/>
  <c r="U9" i="2" s="1"/>
  <c r="M9" i="2"/>
  <c r="T9" i="2" s="1"/>
  <c r="L9" i="2"/>
  <c r="S9" i="2" s="1"/>
  <c r="R8" i="2"/>
  <c r="Y8" i="2" s="1"/>
  <c r="Q8" i="2"/>
  <c r="X8" i="2" s="1"/>
  <c r="P8" i="2"/>
  <c r="W8" i="2" s="1"/>
  <c r="O8" i="2"/>
  <c r="V8" i="2" s="1"/>
  <c r="N8" i="2"/>
  <c r="U8" i="2" s="1"/>
  <c r="M8" i="2"/>
  <c r="T8" i="2" s="1"/>
  <c r="L8" i="2"/>
  <c r="S8" i="2" s="1"/>
  <c r="R7" i="2"/>
  <c r="Y7" i="2" s="1"/>
  <c r="Q7" i="2"/>
  <c r="X7" i="2" s="1"/>
  <c r="P7" i="2"/>
  <c r="W7" i="2" s="1"/>
  <c r="O7" i="2"/>
  <c r="V7" i="2" s="1"/>
  <c r="N7" i="2"/>
  <c r="U7" i="2" s="1"/>
  <c r="M7" i="2"/>
  <c r="T7" i="2" s="1"/>
  <c r="L7" i="2"/>
  <c r="S7" i="2" s="1"/>
  <c r="R6" i="2"/>
  <c r="Y6" i="2" s="1"/>
  <c r="Q6" i="2"/>
  <c r="X6" i="2" s="1"/>
  <c r="P6" i="2"/>
  <c r="W6" i="2" s="1"/>
  <c r="O6" i="2"/>
  <c r="V6" i="2" s="1"/>
  <c r="N6" i="2"/>
  <c r="U6" i="2" s="1"/>
  <c r="M6" i="2"/>
  <c r="T6" i="2" s="1"/>
  <c r="L6" i="2"/>
  <c r="S6" i="2" s="1"/>
  <c r="Y5" i="2"/>
  <c r="X5" i="2"/>
  <c r="W5" i="2"/>
  <c r="V5" i="2"/>
  <c r="U5" i="2"/>
  <c r="T5" i="2"/>
  <c r="S5" i="2"/>
  <c r="Y4" i="2"/>
  <c r="X4" i="2"/>
  <c r="W4" i="2"/>
  <c r="V4" i="2"/>
  <c r="U4" i="2"/>
  <c r="T4" i="2"/>
  <c r="S4" i="2"/>
  <c r="Y3" i="2"/>
  <c r="X3" i="2"/>
  <c r="W3" i="2"/>
  <c r="V3" i="2"/>
  <c r="U3" i="2"/>
  <c r="T3" i="2"/>
  <c r="S3" i="2"/>
  <c r="R2" i="2"/>
  <c r="Y2" i="2" s="1"/>
  <c r="Q2" i="2"/>
  <c r="X2" i="2" s="1"/>
  <c r="P2" i="2"/>
  <c r="W2" i="2" s="1"/>
  <c r="O2" i="2"/>
  <c r="V2" i="2" s="1"/>
  <c r="N2" i="2"/>
  <c r="U2" i="2" s="1"/>
  <c r="M2" i="2"/>
  <c r="T2" i="2" s="1"/>
  <c r="L2" i="2"/>
  <c r="S2" i="2" s="1"/>
  <c r="S26" i="1"/>
  <c r="AA26" i="1" s="1"/>
  <c r="R26" i="1"/>
  <c r="Z26" i="1" s="1"/>
  <c r="Q26" i="1"/>
  <c r="Y26" i="1" s="1"/>
  <c r="P26" i="1"/>
  <c r="X26" i="1" s="1"/>
  <c r="O26" i="1"/>
  <c r="W26" i="1" s="1"/>
  <c r="N26" i="1"/>
  <c r="V26" i="1" s="1"/>
  <c r="M26" i="1"/>
  <c r="U26" i="1" s="1"/>
  <c r="AA25" i="1"/>
  <c r="Z25" i="1"/>
  <c r="Y25" i="1"/>
  <c r="X25" i="1"/>
  <c r="W25" i="1"/>
  <c r="V25" i="1"/>
  <c r="U25" i="1"/>
  <c r="AA24" i="1"/>
  <c r="Z24" i="1"/>
  <c r="Y24" i="1"/>
  <c r="X24" i="1"/>
  <c r="W24" i="1"/>
  <c r="V24" i="1"/>
  <c r="U24" i="1"/>
  <c r="S23" i="1"/>
  <c r="AA23" i="1" s="1"/>
  <c r="R23" i="1"/>
  <c r="Z23" i="1" s="1"/>
  <c r="Q23" i="1"/>
  <c r="Y23" i="1" s="1"/>
  <c r="P23" i="1"/>
  <c r="X23" i="1" s="1"/>
  <c r="O23" i="1"/>
  <c r="W23" i="1" s="1"/>
  <c r="N23" i="1"/>
  <c r="V23" i="1" s="1"/>
  <c r="M23" i="1"/>
  <c r="U23" i="1" s="1"/>
  <c r="S22" i="1"/>
  <c r="AA22" i="1" s="1"/>
  <c r="R22" i="1"/>
  <c r="Z22" i="1" s="1"/>
  <c r="Q22" i="1"/>
  <c r="Y22" i="1" s="1"/>
  <c r="P22" i="1"/>
  <c r="X22" i="1" s="1"/>
  <c r="O22" i="1"/>
  <c r="W22" i="1" s="1"/>
  <c r="N22" i="1"/>
  <c r="V22" i="1" s="1"/>
  <c r="M22" i="1"/>
  <c r="U22" i="1" s="1"/>
  <c r="S21" i="1"/>
  <c r="AA21" i="1" s="1"/>
  <c r="R21" i="1"/>
  <c r="Z21" i="1" s="1"/>
  <c r="Q21" i="1"/>
  <c r="Y21" i="1" s="1"/>
  <c r="P21" i="1"/>
  <c r="X21" i="1" s="1"/>
  <c r="O21" i="1"/>
  <c r="W21" i="1" s="1"/>
  <c r="N21" i="1"/>
  <c r="V21" i="1" s="1"/>
  <c r="M21" i="1"/>
  <c r="U21" i="1" s="1"/>
  <c r="AA20" i="1"/>
  <c r="Z20" i="1"/>
  <c r="Y20" i="1"/>
  <c r="X20" i="1"/>
  <c r="W20" i="1"/>
  <c r="V20" i="1"/>
  <c r="U20" i="1"/>
  <c r="AA19" i="1"/>
  <c r="Z19" i="1"/>
  <c r="Y19" i="1"/>
  <c r="X19" i="1"/>
  <c r="W19" i="1"/>
  <c r="V19" i="1"/>
  <c r="U19" i="1"/>
  <c r="AA18" i="1"/>
  <c r="Z18" i="1"/>
  <c r="Y18" i="1"/>
  <c r="X18" i="1"/>
  <c r="W18" i="1"/>
  <c r="V18" i="1"/>
  <c r="U18" i="1"/>
  <c r="AA17" i="1"/>
  <c r="Z17" i="1"/>
  <c r="Y17" i="1"/>
  <c r="X17" i="1"/>
  <c r="W17" i="1"/>
  <c r="V17" i="1"/>
  <c r="U17" i="1"/>
  <c r="S16" i="1"/>
  <c r="AA16" i="1" s="1"/>
  <c r="R16" i="1"/>
  <c r="Z16" i="1" s="1"/>
  <c r="Q16" i="1"/>
  <c r="Y16" i="1" s="1"/>
  <c r="P16" i="1"/>
  <c r="X16" i="1" s="1"/>
  <c r="O16" i="1"/>
  <c r="W16" i="1" s="1"/>
  <c r="N16" i="1"/>
  <c r="V16" i="1" s="1"/>
  <c r="M16" i="1"/>
  <c r="U16" i="1" s="1"/>
  <c r="S15" i="1"/>
  <c r="AA15" i="1" s="1"/>
  <c r="R15" i="1"/>
  <c r="Z15" i="1" s="1"/>
  <c r="Q15" i="1"/>
  <c r="Y15" i="1" s="1"/>
  <c r="P15" i="1"/>
  <c r="X15" i="1" s="1"/>
  <c r="O15" i="1"/>
  <c r="W15" i="1" s="1"/>
  <c r="N15" i="1"/>
  <c r="V15" i="1" s="1"/>
  <c r="M15" i="1"/>
  <c r="U15" i="1" s="1"/>
  <c r="S14" i="1"/>
  <c r="AA14" i="1" s="1"/>
  <c r="R14" i="1"/>
  <c r="Z14" i="1" s="1"/>
  <c r="Q14" i="1"/>
  <c r="Y14" i="1" s="1"/>
  <c r="P14" i="1"/>
  <c r="X14" i="1" s="1"/>
  <c r="O14" i="1"/>
  <c r="W14" i="1" s="1"/>
  <c r="N14" i="1"/>
  <c r="V14" i="1" s="1"/>
  <c r="M14" i="1"/>
  <c r="U14" i="1" s="1"/>
  <c r="S13" i="1"/>
  <c r="AA13" i="1" s="1"/>
  <c r="R13" i="1"/>
  <c r="Z13" i="1" s="1"/>
  <c r="Q13" i="1"/>
  <c r="Y13" i="1" s="1"/>
  <c r="P13" i="1"/>
  <c r="X13" i="1" s="1"/>
  <c r="O13" i="1"/>
  <c r="W13" i="1" s="1"/>
  <c r="N13" i="1"/>
  <c r="V13" i="1" s="1"/>
  <c r="M13" i="1"/>
  <c r="U13" i="1" s="1"/>
  <c r="S12" i="1"/>
  <c r="AA12" i="1" s="1"/>
  <c r="R12" i="1"/>
  <c r="Z12" i="1" s="1"/>
  <c r="Q12" i="1"/>
  <c r="Y12" i="1" s="1"/>
  <c r="P12" i="1"/>
  <c r="X12" i="1" s="1"/>
  <c r="O12" i="1"/>
  <c r="W12" i="1" s="1"/>
  <c r="N12" i="1"/>
  <c r="V12" i="1" s="1"/>
  <c r="M12" i="1"/>
  <c r="U12" i="1" s="1"/>
  <c r="S11" i="1"/>
  <c r="AA11" i="1" s="1"/>
  <c r="R11" i="1"/>
  <c r="Z11" i="1" s="1"/>
  <c r="Q11" i="1"/>
  <c r="Y11" i="1" s="1"/>
  <c r="P11" i="1"/>
  <c r="X11" i="1" s="1"/>
  <c r="O11" i="1"/>
  <c r="W11" i="1" s="1"/>
  <c r="N11" i="1"/>
  <c r="V11" i="1" s="1"/>
  <c r="M11" i="1"/>
  <c r="U11" i="1" s="1"/>
  <c r="S10" i="1"/>
  <c r="AA10" i="1" s="1"/>
  <c r="R10" i="1"/>
  <c r="Z10" i="1" s="1"/>
  <c r="Q10" i="1"/>
  <c r="Y10" i="1" s="1"/>
  <c r="P10" i="1"/>
  <c r="X10" i="1" s="1"/>
  <c r="O10" i="1"/>
  <c r="W10" i="1" s="1"/>
  <c r="N10" i="1"/>
  <c r="V10" i="1" s="1"/>
  <c r="M10" i="1"/>
  <c r="U10" i="1" s="1"/>
  <c r="S9" i="1"/>
  <c r="AA9" i="1" s="1"/>
  <c r="R9" i="1"/>
  <c r="Z9" i="1" s="1"/>
  <c r="Q9" i="1"/>
  <c r="Y9" i="1" s="1"/>
  <c r="P9" i="1"/>
  <c r="X9" i="1" s="1"/>
  <c r="O9" i="1"/>
  <c r="W9" i="1" s="1"/>
  <c r="N9" i="1"/>
  <c r="V9" i="1" s="1"/>
  <c r="M9" i="1"/>
  <c r="U9" i="1" s="1"/>
  <c r="S8" i="1"/>
  <c r="AA8" i="1" s="1"/>
  <c r="R8" i="1"/>
  <c r="Z8" i="1" s="1"/>
  <c r="Q8" i="1"/>
  <c r="Y8" i="1" s="1"/>
  <c r="P8" i="1"/>
  <c r="X8" i="1" s="1"/>
  <c r="O8" i="1"/>
  <c r="W8" i="1" s="1"/>
  <c r="N8" i="1"/>
  <c r="V8" i="1" s="1"/>
  <c r="M8" i="1"/>
  <c r="U8" i="1" s="1"/>
  <c r="S7" i="1"/>
  <c r="AA7" i="1" s="1"/>
  <c r="R7" i="1"/>
  <c r="Z7" i="1" s="1"/>
  <c r="Q7" i="1"/>
  <c r="Y7" i="1" s="1"/>
  <c r="P7" i="1"/>
  <c r="X7" i="1" s="1"/>
  <c r="O7" i="1"/>
  <c r="W7" i="1" s="1"/>
  <c r="N7" i="1"/>
  <c r="V7" i="1" s="1"/>
  <c r="M7" i="1"/>
  <c r="U7" i="1" s="1"/>
  <c r="W6" i="1"/>
  <c r="S6" i="1"/>
  <c r="AA6" i="1" s="1"/>
  <c r="R6" i="1"/>
  <c r="Z6" i="1" s="1"/>
  <c r="Q6" i="1"/>
  <c r="Y6" i="1" s="1"/>
  <c r="P6" i="1"/>
  <c r="X6" i="1" s="1"/>
  <c r="O6" i="1"/>
  <c r="N6" i="1"/>
  <c r="V6" i="1" s="1"/>
  <c r="M6" i="1"/>
  <c r="U6" i="1" s="1"/>
  <c r="AA5" i="1"/>
  <c r="Z5" i="1"/>
  <c r="Y5" i="1"/>
  <c r="X5" i="1"/>
  <c r="W5" i="1"/>
  <c r="V5" i="1"/>
  <c r="U5" i="1"/>
  <c r="AA4" i="1"/>
  <c r="Z4" i="1"/>
  <c r="Y4" i="1"/>
  <c r="X4" i="1"/>
  <c r="W4" i="1"/>
  <c r="V4" i="1"/>
  <c r="U4" i="1"/>
  <c r="AA3" i="1"/>
  <c r="Z3" i="1"/>
  <c r="Y3" i="1"/>
  <c r="X3" i="1"/>
  <c r="W3" i="1"/>
  <c r="V3" i="1"/>
  <c r="U3" i="1"/>
  <c r="T2" i="1"/>
  <c r="AB2" i="1" s="1"/>
  <c r="S2" i="1"/>
  <c r="AA2" i="1" s="1"/>
  <c r="R2" i="1"/>
  <c r="Z2" i="1" s="1"/>
  <c r="Q2" i="1"/>
  <c r="Y2" i="1" s="1"/>
  <c r="P2" i="1"/>
  <c r="X2" i="1" s="1"/>
  <c r="O2" i="1"/>
  <c r="W2" i="1" s="1"/>
  <c r="N2" i="1"/>
  <c r="V2" i="1" s="1"/>
  <c r="M2" i="1"/>
  <c r="U2" i="1" s="1"/>
</calcChain>
</file>

<file path=xl/sharedStrings.xml><?xml version="1.0" encoding="utf-8"?>
<sst xmlns="http://schemas.openxmlformats.org/spreadsheetml/2006/main" count="563" uniqueCount="131">
  <si>
    <t>CNT.MW</t>
  </si>
  <si>
    <t>CNT.SW</t>
  </si>
  <si>
    <t>MW.40W</t>
  </si>
  <si>
    <t>MW.60W</t>
  </si>
  <si>
    <t>MW.80W</t>
  </si>
  <si>
    <t>MW.100W</t>
  </si>
  <si>
    <t>MW.120W</t>
  </si>
  <si>
    <t>MW.133W</t>
  </si>
  <si>
    <t>MW.149W</t>
  </si>
  <si>
    <t>Total.Mass</t>
  </si>
  <si>
    <t>Total</t>
  </si>
  <si>
    <t>MWCNT</t>
  </si>
  <si>
    <t>SWCNT</t>
  </si>
  <si>
    <t>40W/2min</t>
  </si>
  <si>
    <t>60W/2min</t>
  </si>
  <si>
    <t>80W/2min</t>
  </si>
  <si>
    <t>100W/2min</t>
  </si>
  <si>
    <t>120W/2min</t>
  </si>
  <si>
    <t>133W/2min</t>
  </si>
  <si>
    <t>149W/2min</t>
  </si>
  <si>
    <t>higher</t>
  </si>
  <si>
    <t>similar</t>
  </si>
  <si>
    <t>Temp.summation=temp.MWCNT+temp.SWCNT</t>
  </si>
  <si>
    <t>Sample1</t>
  </si>
  <si>
    <t>Sample2</t>
  </si>
  <si>
    <t>Sample3</t>
  </si>
  <si>
    <t>Sample4</t>
  </si>
  <si>
    <t>Sample5</t>
  </si>
  <si>
    <t>Sample6</t>
  </si>
  <si>
    <t>Sample7</t>
  </si>
  <si>
    <t>Sample8</t>
  </si>
  <si>
    <t>Sample9</t>
  </si>
  <si>
    <t>Sample10</t>
  </si>
  <si>
    <t>Sample11</t>
  </si>
  <si>
    <t>Sample12</t>
  </si>
  <si>
    <t>Sample13</t>
  </si>
  <si>
    <t>Sample14</t>
  </si>
  <si>
    <t>Sample15</t>
  </si>
  <si>
    <t>Sample16</t>
  </si>
  <si>
    <t>Sample17</t>
  </si>
  <si>
    <t>Sample18</t>
  </si>
  <si>
    <t>Sample19</t>
  </si>
  <si>
    <t>Sample20</t>
  </si>
  <si>
    <t>Sample21</t>
  </si>
  <si>
    <t>Sample22</t>
  </si>
  <si>
    <t>Sample23</t>
  </si>
  <si>
    <t>Sample24</t>
  </si>
  <si>
    <t>Sample25</t>
  </si>
  <si>
    <t>40W/25sec</t>
  </si>
  <si>
    <t>60W/35sec</t>
  </si>
  <si>
    <t>80W/45sec</t>
  </si>
  <si>
    <t>100W/55sec</t>
  </si>
  <si>
    <t>120W/65sec</t>
  </si>
  <si>
    <t>133W/75sec</t>
  </si>
  <si>
    <t>149W/85sec</t>
  </si>
  <si>
    <t>not  mixture</t>
  </si>
  <si>
    <t>Differece in delta T = measured - summation</t>
  </si>
  <si>
    <t>Summation</t>
  </si>
  <si>
    <t>Difference</t>
  </si>
  <si>
    <t>Total mass(mg)</t>
  </si>
  <si>
    <t>MWCNT(mg)</t>
  </si>
  <si>
    <t>SWCNT(mg)</t>
  </si>
  <si>
    <t>149W5min</t>
  </si>
  <si>
    <t>sample1</t>
  </si>
  <si>
    <t>sample2</t>
  </si>
  <si>
    <t>sample3</t>
  </si>
  <si>
    <t>sample4</t>
  </si>
  <si>
    <t>sample5</t>
  </si>
  <si>
    <t>sample6</t>
  </si>
  <si>
    <t>sample7</t>
  </si>
  <si>
    <t>sample8</t>
  </si>
  <si>
    <t>sample9</t>
  </si>
  <si>
    <t>sample10</t>
  </si>
  <si>
    <t>sample11</t>
  </si>
  <si>
    <t>sample12</t>
  </si>
  <si>
    <t>sample13</t>
  </si>
  <si>
    <t>sample14</t>
  </si>
  <si>
    <t>sample15</t>
  </si>
  <si>
    <t>sample16</t>
  </si>
  <si>
    <t>sample17</t>
  </si>
  <si>
    <t>sample18</t>
  </si>
  <si>
    <t>sample19</t>
  </si>
  <si>
    <t>sample20</t>
  </si>
  <si>
    <t>sample21</t>
  </si>
  <si>
    <t>sample22</t>
  </si>
  <si>
    <t>sample23</t>
  </si>
  <si>
    <t>sample24</t>
  </si>
  <si>
    <t>sample25</t>
  </si>
  <si>
    <t>MW.148W5min</t>
  </si>
  <si>
    <t>149W/5min</t>
  </si>
  <si>
    <t>60W2min</t>
  </si>
  <si>
    <t>100W2min</t>
  </si>
  <si>
    <t>SWCNT (mg)</t>
  </si>
  <si>
    <t>Total mass (mg)</t>
  </si>
  <si>
    <t>ratio (M/S)</t>
  </si>
  <si>
    <t>Mixture of MWCNT. SWCNT. MWCNT-COOH</t>
  </si>
  <si>
    <t>MWCNT-COOH(mg)</t>
  </si>
  <si>
    <t>40W</t>
  </si>
  <si>
    <t>60W</t>
  </si>
  <si>
    <t>80W</t>
  </si>
  <si>
    <t>100W</t>
  </si>
  <si>
    <t>120W</t>
  </si>
  <si>
    <t>133W</t>
  </si>
  <si>
    <t>149W</t>
  </si>
  <si>
    <t>M-COOH</t>
  </si>
  <si>
    <t>Test dataset</t>
  </si>
  <si>
    <t>149/5min</t>
  </si>
  <si>
    <t>modified</t>
  </si>
  <si>
    <t>SWCNT(mg</t>
  </si>
  <si>
    <t>SampleT-1</t>
  </si>
  <si>
    <t>SampleT-2</t>
  </si>
  <si>
    <t>SampleT-3</t>
  </si>
  <si>
    <t>SampleT-4</t>
  </si>
  <si>
    <t>SampleT-5</t>
  </si>
  <si>
    <t>TestDataSet</t>
  </si>
  <si>
    <t>SampleT-6</t>
  </si>
  <si>
    <t>SampleT-7</t>
  </si>
  <si>
    <t>SampleT-8</t>
  </si>
  <si>
    <t>SampleT-9</t>
  </si>
  <si>
    <t>SampleT-10</t>
  </si>
  <si>
    <t>TestingDataset</t>
  </si>
  <si>
    <t>MWCNT-COOH</t>
  </si>
  <si>
    <t>orig</t>
  </si>
  <si>
    <t>40W-2min</t>
  </si>
  <si>
    <t>60W-2min</t>
  </si>
  <si>
    <t>80W-2min</t>
  </si>
  <si>
    <t>100W-2min</t>
  </si>
  <si>
    <t>120W-2min</t>
  </si>
  <si>
    <t>133W-2min</t>
  </si>
  <si>
    <t>149W-2min</t>
  </si>
  <si>
    <t>149W-5min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</si>
</sst>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8"/>
      <name val="Times New Roman"/>
      <family val="1"/>
    </font>
    <font>
      <sz val="11"/>
      <color theme="5"/>
      <name val="Calibri"/>
      <family val="2"/>
      <scheme val="minor"/>
    </font>
    <font>
      <sz val="11"/>
      <color theme="5"/>
      <name val="Times New Roman"/>
      <family val="1"/>
    </font>
    <font>
      <sz val="11"/>
      <color rgb="FFD22EA7"/>
      <name val="Calibri"/>
      <family val="2"/>
      <scheme val="minor"/>
    </font>
    <font>
      <sz val="11"/>
      <color rgb="FFD22EA7"/>
      <name val="Times New Roman"/>
      <family val="1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3">
    <xf numFmtId="0" fontId="0" fillId="0" borderId="0" xfId="0"/>
    <xf numFmtId="0" fontId="18" fillId="0" borderId="0" xfId="0" applyFont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1" fillId="0" borderId="0" xfId="0" applyFont="1" applyFill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0" xfId="0" applyFont="1" applyFill="1" applyBorder="1"/>
    <xf numFmtId="0" fontId="18" fillId="0" borderId="11" xfId="0" applyFont="1" applyFill="1" applyBorder="1"/>
    <xf numFmtId="0" fontId="18" fillId="0" borderId="12" xfId="0" applyFont="1" applyFill="1" applyBorder="1"/>
    <xf numFmtId="0" fontId="18" fillId="0" borderId="19" xfId="0" applyFont="1" applyBorder="1"/>
    <xf numFmtId="0" fontId="21" fillId="0" borderId="13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8" fillId="0" borderId="13" xfId="0" applyFont="1" applyBorder="1"/>
    <xf numFmtId="0" fontId="18" fillId="0" borderId="0" xfId="0" applyFont="1" applyBorder="1"/>
    <xf numFmtId="0" fontId="18" fillId="0" borderId="14" xfId="0" applyFont="1" applyBorder="1"/>
    <xf numFmtId="0" fontId="18" fillId="0" borderId="13" xfId="0" applyFont="1" applyFill="1" applyBorder="1"/>
    <xf numFmtId="0" fontId="18" fillId="0" borderId="0" xfId="0" applyFont="1" applyFill="1" applyBorder="1"/>
    <xf numFmtId="0" fontId="18" fillId="0" borderId="14" xfId="0" applyFont="1" applyFill="1" applyBorder="1"/>
    <xf numFmtId="0" fontId="21" fillId="0" borderId="13" xfId="0" applyFont="1" applyFill="1" applyBorder="1" applyAlignment="1">
      <alignment horizontal="center"/>
    </xf>
    <xf numFmtId="0" fontId="18" fillId="0" borderId="0" xfId="0" applyFont="1" applyFill="1"/>
    <xf numFmtId="0" fontId="18" fillId="0" borderId="16" xfId="0" applyFont="1" applyBorder="1"/>
    <xf numFmtId="0" fontId="18" fillId="0" borderId="17" xfId="0" applyFont="1" applyBorder="1"/>
    <xf numFmtId="0" fontId="18" fillId="0" borderId="15" xfId="0" applyFont="1" applyBorder="1"/>
    <xf numFmtId="0" fontId="18" fillId="0" borderId="15" xfId="0" applyFont="1" applyFill="1" applyBorder="1"/>
    <xf numFmtId="0" fontId="18" fillId="0" borderId="16" xfId="0" applyFont="1" applyFill="1" applyBorder="1"/>
    <xf numFmtId="0" fontId="18" fillId="0" borderId="17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0" fontId="22" fillId="0" borderId="13" xfId="0" applyFont="1" applyFill="1" applyBorder="1"/>
    <xf numFmtId="0" fontId="22" fillId="0" borderId="0" xfId="0" applyFont="1" applyFill="1" applyBorder="1"/>
    <xf numFmtId="0" fontId="22" fillId="0" borderId="14" xfId="0" applyFont="1" applyFill="1" applyBorder="1"/>
    <xf numFmtId="0" fontId="22" fillId="0" borderId="12" xfId="0" applyFont="1" applyBorder="1"/>
    <xf numFmtId="0" fontId="22" fillId="0" borderId="0" xfId="0" applyFont="1" applyBorder="1"/>
    <xf numFmtId="0" fontId="22" fillId="0" borderId="14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0" xfId="0" applyFont="1"/>
    <xf numFmtId="0" fontId="22" fillId="0" borderId="0" xfId="0" applyFont="1" applyFill="1"/>
    <xf numFmtId="0" fontId="22" fillId="0" borderId="10" xfId="0" applyFont="1" applyBorder="1"/>
    <xf numFmtId="0" fontId="22" fillId="0" borderId="10" xfId="0" applyFont="1" applyFill="1" applyBorder="1"/>
    <xf numFmtId="0" fontId="22" fillId="0" borderId="11" xfId="0" applyFont="1" applyFill="1" applyBorder="1"/>
    <xf numFmtId="0" fontId="22" fillId="0" borderId="13" xfId="0" applyFont="1" applyBorder="1"/>
    <xf numFmtId="0" fontId="22" fillId="0" borderId="20" xfId="0" applyFont="1" applyBorder="1"/>
    <xf numFmtId="0" fontId="22" fillId="0" borderId="15" xfId="0" applyFont="1" applyBorder="1"/>
    <xf numFmtId="0" fontId="22" fillId="0" borderId="17" xfId="0" applyFont="1" applyBorder="1"/>
    <xf numFmtId="0" fontId="22" fillId="0" borderId="15" xfId="0" applyFont="1" applyFill="1" applyBorder="1"/>
    <xf numFmtId="0" fontId="22" fillId="0" borderId="16" xfId="0" applyFont="1" applyFill="1" applyBorder="1"/>
    <xf numFmtId="0" fontId="23" fillId="0" borderId="19" xfId="0" applyFont="1" applyBorder="1"/>
    <xf numFmtId="0" fontId="24" fillId="0" borderId="19" xfId="0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 applyBorder="1"/>
    <xf numFmtId="0" fontId="23" fillId="0" borderId="14" xfId="0" applyFont="1" applyBorder="1"/>
    <xf numFmtId="0" fontId="25" fillId="0" borderId="19" xfId="0" applyFont="1" applyBorder="1"/>
    <xf numFmtId="0" fontId="26" fillId="0" borderId="19" xfId="0" applyFont="1" applyFill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14" xfId="0" applyFont="1" applyBorder="1"/>
    <xf numFmtId="0" fontId="27" fillId="0" borderId="19" xfId="0" applyFont="1" applyBorder="1"/>
    <xf numFmtId="0" fontId="28" fillId="0" borderId="19" xfId="0" applyFont="1" applyFill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7" fillId="0" borderId="0" xfId="0" applyFont="1" applyBorder="1"/>
    <xf numFmtId="0" fontId="27" fillId="0" borderId="14" xfId="0" applyFont="1" applyBorder="1"/>
    <xf numFmtId="0" fontId="28" fillId="0" borderId="13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27" fillId="0" borderId="18" xfId="0" applyFont="1" applyBorder="1"/>
    <xf numFmtId="0" fontId="28" fillId="0" borderId="18" xfId="0" applyFont="1" applyFill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7" fillId="0" borderId="11" xfId="0" applyFont="1" applyBorder="1"/>
    <xf numFmtId="0" fontId="27" fillId="0" borderId="12" xfId="0" applyFont="1" applyBorder="1"/>
    <xf numFmtId="0" fontId="23" fillId="0" borderId="20" xfId="0" applyFont="1" applyBorder="1"/>
    <xf numFmtId="0" fontId="24" fillId="0" borderId="20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3" fillId="0" borderId="16" xfId="0" applyFont="1" applyBorder="1"/>
    <xf numFmtId="0" fontId="23" fillId="0" borderId="17" xfId="0" applyFont="1" applyBorder="1"/>
    <xf numFmtId="0" fontId="21" fillId="0" borderId="18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2" fillId="0" borderId="11" xfId="0" applyFont="1" applyBorder="1"/>
    <xf numFmtId="0" fontId="22" fillId="0" borderId="16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0" fillId="0" borderId="0" xfId="0" applyFont="1" applyFill="1" applyBorder="1"/>
    <xf numFmtId="0" fontId="14" fillId="0" borderId="0" xfId="0" applyFont="1"/>
    <xf numFmtId="0" fontId="1" fillId="35" borderId="0" xfId="0" applyFont="1" applyFill="1"/>
    <xf numFmtId="0" fontId="1" fillId="0" borderId="0" xfId="0" applyFont="1" applyFill="1"/>
    <xf numFmtId="0" fontId="0" fillId="0" borderId="0" xfId="0" applyAlignment="1">
      <alignment horizontal="center"/>
    </xf>
    <xf numFmtId="0" fontId="22" fillId="0" borderId="18" xfId="0" applyFont="1" applyFill="1" applyBorder="1"/>
    <xf numFmtId="0" fontId="22" fillId="0" borderId="12" xfId="0" applyFont="1" applyFill="1" applyBorder="1"/>
    <xf numFmtId="0" fontId="22" fillId="0" borderId="19" xfId="0" applyFont="1" applyFill="1" applyBorder="1"/>
    <xf numFmtId="0" fontId="22" fillId="0" borderId="20" xfId="0" applyFont="1" applyFill="1" applyBorder="1"/>
    <xf numFmtId="0" fontId="22" fillId="0" borderId="17" xfId="0" applyFont="1" applyFill="1" applyBorder="1"/>
    <xf numFmtId="0" fontId="22" fillId="33" borderId="10" xfId="0" applyFont="1" applyFill="1" applyBorder="1"/>
    <xf numFmtId="0" fontId="22" fillId="33" borderId="11" xfId="0" applyFont="1" applyFill="1" applyBorder="1"/>
    <xf numFmtId="0" fontId="22" fillId="33" borderId="12" xfId="0" applyFont="1" applyFill="1" applyBorder="1"/>
    <xf numFmtId="0" fontId="22" fillId="35" borderId="13" xfId="0" applyFont="1" applyFill="1" applyBorder="1"/>
    <xf numFmtId="0" fontId="22" fillId="35" borderId="0" xfId="0" applyFont="1" applyFill="1" applyBorder="1"/>
    <xf numFmtId="0" fontId="22" fillId="35" borderId="14" xfId="0" applyFont="1" applyFill="1" applyBorder="1"/>
    <xf numFmtId="0" fontId="22" fillId="34" borderId="13" xfId="0" applyFont="1" applyFill="1" applyBorder="1"/>
    <xf numFmtId="0" fontId="22" fillId="34" borderId="0" xfId="0" applyFont="1" applyFill="1" applyBorder="1"/>
    <xf numFmtId="0" fontId="22" fillId="34" borderId="14" xfId="0" applyFont="1" applyFill="1" applyBorder="1"/>
    <xf numFmtId="0" fontId="22" fillId="33" borderId="13" xfId="0" applyFont="1" applyFill="1" applyBorder="1"/>
    <xf numFmtId="0" fontId="22" fillId="33" borderId="0" xfId="0" applyFont="1" applyFill="1" applyBorder="1"/>
    <xf numFmtId="0" fontId="22" fillId="33" borderId="14" xfId="0" applyFont="1" applyFill="1" applyBorder="1"/>
    <xf numFmtId="0" fontId="22" fillId="33" borderId="15" xfId="0" applyFont="1" applyFill="1" applyBorder="1"/>
    <xf numFmtId="0" fontId="22" fillId="33" borderId="16" xfId="0" applyFont="1" applyFill="1" applyBorder="1"/>
    <xf numFmtId="0" fontId="22" fillId="33" borderId="17" xfId="0" applyFont="1" applyFill="1" applyBorder="1"/>
    <xf numFmtId="0" fontId="22" fillId="33" borderId="0" xfId="0" applyFont="1" applyFill="1"/>
    <xf numFmtId="0" fontId="22" fillId="34" borderId="0" xfId="0" applyFont="1" applyFill="1"/>
    <xf numFmtId="0" fontId="22" fillId="35" borderId="0" xfId="0" applyFont="1" applyFill="1"/>
    <xf numFmtId="0" fontId="30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22EA7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30577427821522"/>
          <c:y val="5.0925925925925923E-2"/>
          <c:w val="0.82776377952755908"/>
          <c:h val="0.73549892498420877"/>
        </c:manualLayout>
      </c:layout>
      <c:scatterChart>
        <c:scatterStyle val="lineMarker"/>
        <c:varyColors val="0"/>
        <c:ser>
          <c:idx val="6"/>
          <c:order val="6"/>
          <c:tx>
            <c:strRef>
              <c:f>sametime!$R$30</c:f>
              <c:strCache>
                <c:ptCount val="1"/>
                <c:pt idx="0">
                  <c:v>149W/2min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7909663291775357E-2"/>
                  <c:y val="-5.755344070418237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sametime!$K$31:$K$35</c:f>
              <c:numCache>
                <c:formatCode>General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</c:numCache>
            </c:numRef>
          </c:xVal>
          <c:yVal>
            <c:numRef>
              <c:f>sametime!$R$31:$R$35</c:f>
              <c:numCache>
                <c:formatCode>General</c:formatCode>
                <c:ptCount val="5"/>
                <c:pt idx="0">
                  <c:v>2.77241238</c:v>
                </c:pt>
                <c:pt idx="1">
                  <c:v>13.2347465</c:v>
                </c:pt>
                <c:pt idx="2">
                  <c:v>16.524643690000001</c:v>
                </c:pt>
                <c:pt idx="3">
                  <c:v>22.178882489999999</c:v>
                </c:pt>
                <c:pt idx="4">
                  <c:v>34.640298610000002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1F2-46A7-8925-714F73BFD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428312"/>
        <c:axId val="54102005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sametime!$L$30</c15:sqref>
                        </c15:formulaRef>
                      </c:ext>
                    </c:extLst>
                    <c:strCache>
                      <c:ptCount val="1"/>
                      <c:pt idx="0">
                        <c:v>40W/2min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46496845826014865"/>
                        <c:y val="-0.54549072087437378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sametime!$K$31:$K$35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0.15</c:v>
                      </c:pt>
                      <c:pt idx="2">
                        <c:v>0.3</c:v>
                      </c:pt>
                      <c:pt idx="3">
                        <c:v>0.45</c:v>
                      </c:pt>
                      <c:pt idx="4">
                        <c:v>0.6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sametime!$L$31:$L$35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0.43092605</c:v>
                      </c:pt>
                      <c:pt idx="1">
                        <c:v>4.4101309420000003</c:v>
                      </c:pt>
                      <c:pt idx="2">
                        <c:v>4.4276009099999998</c:v>
                      </c:pt>
                      <c:pt idx="3">
                        <c:v>6.4218656100000002</c:v>
                      </c:pt>
                      <c:pt idx="4">
                        <c:v>8.9411050999999997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61F2-46A7-8925-714F73BFDF53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sametime!$M$30</c15:sqref>
                        </c15:formulaRef>
                      </c:ext>
                    </c:extLst>
                    <c:strCache>
                      <c:ptCount val="1"/>
                      <c:pt idx="0">
                        <c:v>60W/2min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sametime!$K$31:$K$35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0.15</c:v>
                      </c:pt>
                      <c:pt idx="2">
                        <c:v>0.3</c:v>
                      </c:pt>
                      <c:pt idx="3">
                        <c:v>0.45</c:v>
                      </c:pt>
                      <c:pt idx="4">
                        <c:v>0.6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sametime!$M$31:$M$35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0.77509786000000003</c:v>
                      </c:pt>
                      <c:pt idx="1">
                        <c:v>5.791895437</c:v>
                      </c:pt>
                      <c:pt idx="2">
                        <c:v>6.8380501469999997</c:v>
                      </c:pt>
                      <c:pt idx="3">
                        <c:v>9.4518306519999999</c:v>
                      </c:pt>
                      <c:pt idx="4">
                        <c:v>12.306730590000001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F2-46A7-8925-714F73BFDF53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sametime!$N$30</c15:sqref>
                        </c15:formulaRef>
                      </c:ext>
                    </c:extLst>
                    <c:strCache>
                      <c:ptCount val="1"/>
                      <c:pt idx="0">
                        <c:v>80W/2min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3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46753776167950711"/>
                        <c:y val="-0.28323150735292946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sametime!$K$31:$K$35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0.15</c:v>
                      </c:pt>
                      <c:pt idx="2">
                        <c:v>0.3</c:v>
                      </c:pt>
                      <c:pt idx="3">
                        <c:v>0.45</c:v>
                      </c:pt>
                      <c:pt idx="4">
                        <c:v>0.6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sametime!$N$31:$N$35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0.83981521000000003</c:v>
                      </c:pt>
                      <c:pt idx="1">
                        <c:v>7.144548425</c:v>
                      </c:pt>
                      <c:pt idx="2">
                        <c:v>8.3591405099999996</c:v>
                      </c:pt>
                      <c:pt idx="3">
                        <c:v>12.24490612</c:v>
                      </c:pt>
                      <c:pt idx="4">
                        <c:v>16.645002309999999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F2-46A7-8925-714F73BFDF53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sametime!$O$30</c15:sqref>
                        </c15:formulaRef>
                      </c:ext>
                    </c:extLst>
                    <c:strCache>
                      <c:ptCount val="1"/>
                      <c:pt idx="0">
                        <c:v>100W/2min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4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22346668220387159"/>
                        <c:y val="-0.31487998500111442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sametime!$K$31:$K$35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0.15</c:v>
                      </c:pt>
                      <c:pt idx="2">
                        <c:v>0.3</c:v>
                      </c:pt>
                      <c:pt idx="3">
                        <c:v>0.45</c:v>
                      </c:pt>
                      <c:pt idx="4">
                        <c:v>0.6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sametime!$O$31:$O$35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1.54390776</c:v>
                      </c:pt>
                      <c:pt idx="1">
                        <c:v>9.0143648689999996</c:v>
                      </c:pt>
                      <c:pt idx="2">
                        <c:v>11.929497830000001</c:v>
                      </c:pt>
                      <c:pt idx="3">
                        <c:v>14.553841179999999</c:v>
                      </c:pt>
                      <c:pt idx="4">
                        <c:v>21.55896345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F2-46A7-8925-714F73BFDF53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sametime!$P$30</c15:sqref>
                        </c15:formulaRef>
                      </c:ext>
                    </c:extLst>
                    <c:strCache>
                      <c:ptCount val="1"/>
                      <c:pt idx="0">
                        <c:v>120W/2min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5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23741819772528433"/>
                        <c:y val="-4.5212160979877514E-2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sametime!$K$31:$K$35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0.15</c:v>
                      </c:pt>
                      <c:pt idx="2">
                        <c:v>0.3</c:v>
                      </c:pt>
                      <c:pt idx="3">
                        <c:v>0.45</c:v>
                      </c:pt>
                      <c:pt idx="4">
                        <c:v>0.6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sametime!$P$31:$P$35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2.0845855800000002</c:v>
                      </c:pt>
                      <c:pt idx="1">
                        <c:v>11.07705823</c:v>
                      </c:pt>
                      <c:pt idx="2">
                        <c:v>13.750699239999999</c:v>
                      </c:pt>
                      <c:pt idx="3">
                        <c:v>18.349244939999998</c:v>
                      </c:pt>
                      <c:pt idx="4">
                        <c:v>26.106542269999998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F2-46A7-8925-714F73BFDF53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sametime!$Q$30</c15:sqref>
                        </c15:formulaRef>
                      </c:ext>
                    </c:extLst>
                    <c:strCache>
                      <c:ptCount val="1"/>
                      <c:pt idx="0">
                        <c:v>133W/2min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6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5.9804024496937884E-2"/>
                        <c:y val="-6.5377661125692627E-2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sametime!$K$31:$K$35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0.15</c:v>
                      </c:pt>
                      <c:pt idx="2">
                        <c:v>0.3</c:v>
                      </c:pt>
                      <c:pt idx="3">
                        <c:v>0.45</c:v>
                      </c:pt>
                      <c:pt idx="4">
                        <c:v>0.6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sametime!$Q$31:$Q$35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2.44151344</c:v>
                      </c:pt>
                      <c:pt idx="1">
                        <c:v>11.77489828</c:v>
                      </c:pt>
                      <c:pt idx="2">
                        <c:v>14.98544678</c:v>
                      </c:pt>
                      <c:pt idx="3">
                        <c:v>20.620500329999999</c:v>
                      </c:pt>
                      <c:pt idx="4">
                        <c:v>29.213644370000001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F2-46A7-8925-714F73BFDF53}"/>
                  </c:ext>
                </c:extLst>
              </c15:ser>
            </c15:filteredScatterSeries>
          </c:ext>
        </c:extLst>
      </c:scatterChart>
      <c:valAx>
        <c:axId val="533428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MWCNT Mass (mg)</a:t>
                </a:r>
              </a:p>
            </c:rich>
          </c:tx>
          <c:layout>
            <c:manualLayout>
              <c:xMode val="edge"/>
              <c:yMode val="edge"/>
              <c:x val="0.411880580395527"/>
              <c:y val="0.843036215740348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1020056"/>
        <c:crosses val="autoZero"/>
        <c:crossBetween val="midCat"/>
      </c:valAx>
      <c:valAx>
        <c:axId val="541020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Delta T (Degree C)</a:t>
                </a:r>
              </a:p>
            </c:rich>
          </c:tx>
          <c:layout>
            <c:manualLayout>
              <c:xMode val="edge"/>
              <c:yMode val="edge"/>
              <c:x val="1.621291149821951E-3"/>
              <c:y val="0.21527195205203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3428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1018955963837855"/>
          <c:w val="0.97567016622922131"/>
          <c:h val="6.203266258384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30577427821522"/>
          <c:y val="5.0925925925925923E-2"/>
          <c:w val="0.82776377952755908"/>
          <c:h val="0.73549892498420877"/>
        </c:manualLayout>
      </c:layout>
      <c:scatterChart>
        <c:scatterStyle val="lineMarker"/>
        <c:varyColors val="0"/>
        <c:ser>
          <c:idx val="0"/>
          <c:order val="0"/>
          <c:tx>
            <c:strRef>
              <c:f>sametime!$L$30</c:f>
              <c:strCache>
                <c:ptCount val="1"/>
                <c:pt idx="0">
                  <c:v>40W/2min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496845826014865"/>
                  <c:y val="-0.545490720874373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sametime!$K$36:$K$40</c:f>
              <c:numCache>
                <c:formatCode>General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</c:numCache>
            </c:numRef>
          </c:xVal>
          <c:yVal>
            <c:numRef>
              <c:f>sametime!$L$36:$L$40</c:f>
              <c:numCache>
                <c:formatCode>General</c:formatCode>
                <c:ptCount val="5"/>
                <c:pt idx="0">
                  <c:v>0.43092605</c:v>
                </c:pt>
                <c:pt idx="1">
                  <c:v>1.3718382341765256</c:v>
                </c:pt>
                <c:pt idx="2">
                  <c:v>2.5187620531774719</c:v>
                </c:pt>
                <c:pt idx="3">
                  <c:v>4.4270421223069611</c:v>
                </c:pt>
                <c:pt idx="4">
                  <c:v>5.4575506125420787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7D-437E-9FEA-4E1217F020ED}"/>
            </c:ext>
          </c:extLst>
        </c:ser>
        <c:ser>
          <c:idx val="1"/>
          <c:order val="1"/>
          <c:tx>
            <c:strRef>
              <c:f>sametime!$M$30</c:f>
              <c:strCache>
                <c:ptCount val="1"/>
                <c:pt idx="0">
                  <c:v>60W/2min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sametime!$K$36:$K$40</c:f>
              <c:numCache>
                <c:formatCode>General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</c:numCache>
            </c:numRef>
          </c:xVal>
          <c:yVal>
            <c:numRef>
              <c:f>sametime!$M$36:$M$40</c:f>
              <c:numCache>
                <c:formatCode>General</c:formatCode>
                <c:ptCount val="5"/>
                <c:pt idx="0">
                  <c:v>0.77509786000000003</c:v>
                </c:pt>
                <c:pt idx="1">
                  <c:v>1.6938895996743213</c:v>
                </c:pt>
                <c:pt idx="2">
                  <c:v>3.9204957437810712</c:v>
                </c:pt>
                <c:pt idx="3">
                  <c:v>5.9587884520762238</c:v>
                </c:pt>
                <c:pt idx="4">
                  <c:v>7.8350310227293427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7D-437E-9FEA-4E1217F020ED}"/>
            </c:ext>
          </c:extLst>
        </c:ser>
        <c:ser>
          <c:idx val="2"/>
          <c:order val="2"/>
          <c:tx>
            <c:strRef>
              <c:f>sametime!$N$30</c:f>
              <c:strCache>
                <c:ptCount val="1"/>
                <c:pt idx="0">
                  <c:v>80W/2min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753776167950711"/>
                  <c:y val="-0.283231507352929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sametime!$K$36:$K$40</c:f>
              <c:numCache>
                <c:formatCode>General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</c:numCache>
            </c:numRef>
          </c:xVal>
          <c:yVal>
            <c:numRef>
              <c:f>sametime!$N$36:$N$40</c:f>
              <c:numCache>
                <c:formatCode>General</c:formatCode>
                <c:ptCount val="5"/>
                <c:pt idx="0">
                  <c:v>0.83981521000000003</c:v>
                </c:pt>
                <c:pt idx="1">
                  <c:v>1.8183143030592497</c:v>
                </c:pt>
                <c:pt idx="2">
                  <c:v>5.4043720903618357</c:v>
                </c:pt>
                <c:pt idx="3">
                  <c:v>8.1762676344077292</c:v>
                </c:pt>
                <c:pt idx="4">
                  <c:v>9.8836614122188848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7D-437E-9FEA-4E1217F020ED}"/>
            </c:ext>
          </c:extLst>
        </c:ser>
        <c:ser>
          <c:idx val="3"/>
          <c:order val="3"/>
          <c:tx>
            <c:strRef>
              <c:f>sametime!$O$30</c:f>
              <c:strCache>
                <c:ptCount val="1"/>
                <c:pt idx="0">
                  <c:v>100W/2min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346668220387159"/>
                  <c:y val="-0.31487998500111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sametime!$K$36:$K$40</c:f>
              <c:numCache>
                <c:formatCode>General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</c:numCache>
            </c:numRef>
          </c:xVal>
          <c:yVal>
            <c:numRef>
              <c:f>sametime!$O$36:$O$40</c:f>
              <c:numCache>
                <c:formatCode>General</c:formatCode>
                <c:ptCount val="5"/>
                <c:pt idx="0">
                  <c:v>1.54390776</c:v>
                </c:pt>
                <c:pt idx="1">
                  <c:v>2.2012741685673127</c:v>
                </c:pt>
                <c:pt idx="2">
                  <c:v>6.42929264481619</c:v>
                </c:pt>
                <c:pt idx="3">
                  <c:v>10.204874587349551</c:v>
                </c:pt>
                <c:pt idx="4">
                  <c:v>12.433250244453561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7D-437E-9FEA-4E1217F020ED}"/>
            </c:ext>
          </c:extLst>
        </c:ser>
        <c:ser>
          <c:idx val="4"/>
          <c:order val="4"/>
          <c:tx>
            <c:strRef>
              <c:f>sametime!$P$30</c:f>
              <c:strCache>
                <c:ptCount val="1"/>
                <c:pt idx="0">
                  <c:v>120W/2min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741819772528433"/>
                  <c:y val="-4.52121609798775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sametime!$K$36:$K$40</c:f>
              <c:numCache>
                <c:formatCode>General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</c:numCache>
            </c:numRef>
          </c:xVal>
          <c:yVal>
            <c:numRef>
              <c:f>sametime!$P$36:$P$40</c:f>
              <c:numCache>
                <c:formatCode>General</c:formatCode>
                <c:ptCount val="5"/>
                <c:pt idx="0">
                  <c:v>2.0845855800000002</c:v>
                </c:pt>
                <c:pt idx="1">
                  <c:v>2.908427441622468</c:v>
                </c:pt>
                <c:pt idx="2">
                  <c:v>8.0049974027274544</c:v>
                </c:pt>
                <c:pt idx="3">
                  <c:v>11.907425487484076</c:v>
                </c:pt>
                <c:pt idx="4">
                  <c:v>14.986750631734758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7D-437E-9FEA-4E1217F020ED}"/>
            </c:ext>
          </c:extLst>
        </c:ser>
        <c:ser>
          <c:idx val="5"/>
          <c:order val="5"/>
          <c:tx>
            <c:strRef>
              <c:f>sametime!$Q$30</c:f>
              <c:strCache>
                <c:ptCount val="1"/>
                <c:pt idx="0">
                  <c:v>133W/2min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9804024496937884E-2"/>
                  <c:y val="-6.53776611256926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sametime!$K$36:$K$40</c:f>
              <c:numCache>
                <c:formatCode>General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</c:numCache>
            </c:numRef>
          </c:xVal>
          <c:yVal>
            <c:numRef>
              <c:f>sametime!$Q$36:$Q$40</c:f>
              <c:numCache>
                <c:formatCode>General</c:formatCode>
                <c:ptCount val="5"/>
                <c:pt idx="0">
                  <c:v>2.44151344</c:v>
                </c:pt>
                <c:pt idx="1">
                  <c:v>2.7392992519914614</c:v>
                </c:pt>
                <c:pt idx="2">
                  <c:v>8.856226286663194</c:v>
                </c:pt>
                <c:pt idx="3">
                  <c:v>13.106596506035139</c:v>
                </c:pt>
                <c:pt idx="4">
                  <c:v>16.52520248444095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C7D-437E-9FEA-4E1217F020ED}"/>
            </c:ext>
          </c:extLst>
        </c:ser>
        <c:ser>
          <c:idx val="6"/>
          <c:order val="6"/>
          <c:tx>
            <c:strRef>
              <c:f>sametime!$R$30</c:f>
              <c:strCache>
                <c:ptCount val="1"/>
                <c:pt idx="0">
                  <c:v>149W/2min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7909663291775357E-2"/>
                  <c:y val="-5.755344070418237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sametime!$K$36:$K$40</c:f>
              <c:numCache>
                <c:formatCode>General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</c:numCache>
            </c:numRef>
          </c:xVal>
          <c:yVal>
            <c:numRef>
              <c:f>sametime!$R$36:$R$40</c:f>
              <c:numCache>
                <c:formatCode>General</c:formatCode>
                <c:ptCount val="5"/>
                <c:pt idx="0">
                  <c:v>2.77241238</c:v>
                </c:pt>
                <c:pt idx="1">
                  <c:v>3.2301062780681953</c:v>
                </c:pt>
                <c:pt idx="2">
                  <c:v>9.9681323747713897</c:v>
                </c:pt>
                <c:pt idx="3">
                  <c:v>14.1331934412237</c:v>
                </c:pt>
                <c:pt idx="4">
                  <c:v>18.059463385311577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7D-437E-9FEA-4E1217F02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572832"/>
        <c:axId val="535573224"/>
        <c:extLst/>
      </c:scatterChart>
      <c:valAx>
        <c:axId val="53557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SWCNT Mass (mg)</a:t>
                </a:r>
              </a:p>
            </c:rich>
          </c:tx>
          <c:layout>
            <c:manualLayout>
              <c:xMode val="edge"/>
              <c:yMode val="edge"/>
              <c:x val="0.411880580395527"/>
              <c:y val="0.843036215740348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5573224"/>
        <c:crosses val="autoZero"/>
        <c:crossBetween val="midCat"/>
      </c:valAx>
      <c:valAx>
        <c:axId val="535573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Delta T (Degree C)</a:t>
                </a:r>
              </a:p>
            </c:rich>
          </c:tx>
          <c:layout>
            <c:manualLayout>
              <c:xMode val="edge"/>
              <c:yMode val="edge"/>
              <c:x val="1.621291149821951E-3"/>
              <c:y val="0.21527195205203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5572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91018955963837855"/>
          <c:w val="0.97567016622922131"/>
          <c:h val="6.203266258384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LowConc!$M$30</c:f>
              <c:strCache>
                <c:ptCount val="1"/>
                <c:pt idx="0">
                  <c:v>40W-2min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LowConc!$A$3:$A$27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  <c:extLst xmlns:c15="http://schemas.microsoft.com/office/drawing/2012/chart"/>
            </c:numRef>
          </c:xVal>
          <c:yVal>
            <c:numRef>
              <c:f>LowConc!$U$3:$U$27</c:f>
              <c:numCache>
                <c:formatCode>General</c:formatCode>
                <c:ptCount val="25"/>
                <c:pt idx="0">
                  <c:v>-0.30884193234696244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-0.34244733109760794</c:v>
                </c:pt>
                <c:pt idx="5">
                  <c:v>5.0651165881789417E-2</c:v>
                </c:pt>
                <c:pt idx="6">
                  <c:v>-0.54849222591473001</c:v>
                </c:pt>
                <c:pt idx="7">
                  <c:v>-0.888877862028981</c:v>
                </c:pt>
                <c:pt idx="8">
                  <c:v>-0.96829613854268004</c:v>
                </c:pt>
                <c:pt idx="9">
                  <c:v>-1.0739111944384137</c:v>
                </c:pt>
                <c:pt idx="10">
                  <c:v>-0.23806805837562806</c:v>
                </c:pt>
                <c:pt idx="11">
                  <c:v>-0.80022616983807993</c:v>
                </c:pt>
                <c:pt idx="12">
                  <c:v>-1.8475035934152615</c:v>
                </c:pt>
                <c:pt idx="13">
                  <c:v>0.68477953581686624</c:v>
                </c:pt>
                <c:pt idx="14">
                  <c:v>-2.38683917443994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-0.38152705916927321</c:v>
                </c:pt>
                <c:pt idx="20">
                  <c:v>-0.54658812562160719</c:v>
                </c:pt>
                <c:pt idx="21">
                  <c:v>-0.35190792989185571</c:v>
                </c:pt>
                <c:pt idx="22">
                  <c:v>0</c:v>
                </c:pt>
                <c:pt idx="23">
                  <c:v>0</c:v>
                </c:pt>
                <c:pt idx="24">
                  <c:v>-0.4898368114135998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EAA6-4AE7-B41E-C7D85F420D50}"/>
            </c:ext>
          </c:extLst>
        </c:ser>
        <c:ser>
          <c:idx val="1"/>
          <c:order val="1"/>
          <c:tx>
            <c:strRef>
              <c:f>LowConc!$N$38</c:f>
              <c:strCache>
                <c:ptCount val="1"/>
                <c:pt idx="0">
                  <c:v>60W-2min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LowConc!$A$3:$A$27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  <c:extLst xmlns:c15="http://schemas.microsoft.com/office/drawing/2012/chart"/>
            </c:numRef>
          </c:xVal>
          <c:yVal>
            <c:numRef>
              <c:f>LowConc!$V$3:$V$27</c:f>
              <c:numCache>
                <c:formatCode>General</c:formatCode>
                <c:ptCount val="25"/>
                <c:pt idx="0">
                  <c:v>-0.25196523976119511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-0.99627470947949348</c:v>
                </c:pt>
                <c:pt idx="5">
                  <c:v>0.16258386746543962</c:v>
                </c:pt>
                <c:pt idx="6">
                  <c:v>1.989733963592851</c:v>
                </c:pt>
                <c:pt idx="7">
                  <c:v>-0.56365999958870905</c:v>
                </c:pt>
                <c:pt idx="8">
                  <c:v>1.5532834263612738</c:v>
                </c:pt>
                <c:pt idx="9">
                  <c:v>-0.30301656144953704</c:v>
                </c:pt>
                <c:pt idx="10">
                  <c:v>-0.99347612222889836</c:v>
                </c:pt>
                <c:pt idx="11">
                  <c:v>0.59929589028923047</c:v>
                </c:pt>
                <c:pt idx="12">
                  <c:v>-1.5786967622457055</c:v>
                </c:pt>
                <c:pt idx="13">
                  <c:v>0.56373420737590507</c:v>
                </c:pt>
                <c:pt idx="14">
                  <c:v>-1.6502294927972887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-1.0551916095728249</c:v>
                </c:pt>
                <c:pt idx="20">
                  <c:v>4.0300699490320113E-2</c:v>
                </c:pt>
                <c:pt idx="21">
                  <c:v>0.87202092242364593</c:v>
                </c:pt>
                <c:pt idx="22">
                  <c:v>0</c:v>
                </c:pt>
                <c:pt idx="23">
                  <c:v>0</c:v>
                </c:pt>
                <c:pt idx="24">
                  <c:v>0.87549393627010819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AA6-4AE7-B41E-C7D85F420D50}"/>
            </c:ext>
          </c:extLst>
        </c:ser>
        <c:ser>
          <c:idx val="2"/>
          <c:order val="2"/>
          <c:tx>
            <c:strRef>
              <c:f>LowConc!$O$38</c:f>
              <c:strCache>
                <c:ptCount val="1"/>
                <c:pt idx="0">
                  <c:v>80W-2min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LowConc!$A$3:$A$27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  <c:extLst xmlns:c15="http://schemas.microsoft.com/office/drawing/2012/chart"/>
            </c:numRef>
          </c:xVal>
          <c:yVal>
            <c:numRef>
              <c:f>LowConc!$W$3:$W$27</c:f>
              <c:numCache>
                <c:formatCode>General</c:formatCode>
                <c:ptCount val="25"/>
                <c:pt idx="0">
                  <c:v>0.68693078678435526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0.29411475623335015</c:v>
                </c:pt>
                <c:pt idx="5">
                  <c:v>-0.95964506027968</c:v>
                </c:pt>
                <c:pt idx="6">
                  <c:v>-5.9887621396059743E-2</c:v>
                </c:pt>
                <c:pt idx="7">
                  <c:v>-0.94032269360560417</c:v>
                </c:pt>
                <c:pt idx="8">
                  <c:v>1.4229402198159491</c:v>
                </c:pt>
                <c:pt idx="9">
                  <c:v>-0.76570992265400406</c:v>
                </c:pt>
                <c:pt idx="10">
                  <c:v>-0.49833741774194351</c:v>
                </c:pt>
                <c:pt idx="11">
                  <c:v>1.2984121619708695</c:v>
                </c:pt>
                <c:pt idx="12">
                  <c:v>1.2146877774409752</c:v>
                </c:pt>
                <c:pt idx="13">
                  <c:v>1.162435988332966</c:v>
                </c:pt>
                <c:pt idx="14">
                  <c:v>-2.0368517063171829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-7.6663200656383879E-2</c:v>
                </c:pt>
                <c:pt idx="20">
                  <c:v>1.0827956248995072</c:v>
                </c:pt>
                <c:pt idx="21">
                  <c:v>1.7677547495217851</c:v>
                </c:pt>
                <c:pt idx="22">
                  <c:v>0</c:v>
                </c:pt>
                <c:pt idx="23">
                  <c:v>0</c:v>
                </c:pt>
                <c:pt idx="24">
                  <c:v>0.81019901119883997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AA6-4AE7-B41E-C7D85F420D50}"/>
            </c:ext>
          </c:extLst>
        </c:ser>
        <c:ser>
          <c:idx val="3"/>
          <c:order val="3"/>
          <c:tx>
            <c:strRef>
              <c:f>LowConc!$P$30</c:f>
              <c:strCache>
                <c:ptCount val="1"/>
                <c:pt idx="0">
                  <c:v>100W-2min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LowConc!$A$3:$A$27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  <c:extLst xmlns:c15="http://schemas.microsoft.com/office/drawing/2012/chart"/>
            </c:numRef>
          </c:xVal>
          <c:yVal>
            <c:numRef>
              <c:f>LowConc!$X$3:$X$27</c:f>
              <c:numCache>
                <c:formatCode>General</c:formatCode>
                <c:ptCount val="25"/>
                <c:pt idx="0">
                  <c:v>1.4431586231683866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1.0040768387363919</c:v>
                </c:pt>
                <c:pt idx="5">
                  <c:v>-0.22666753689466823</c:v>
                </c:pt>
                <c:pt idx="6">
                  <c:v>0.61134628125111234</c:v>
                </c:pt>
                <c:pt idx="7">
                  <c:v>-0.16001249313433341</c:v>
                </c:pt>
                <c:pt idx="8">
                  <c:v>1.1478305845159511</c:v>
                </c:pt>
                <c:pt idx="9">
                  <c:v>-0.77805762160166836</c:v>
                </c:pt>
                <c:pt idx="10">
                  <c:v>-0.97058451000365764</c:v>
                </c:pt>
                <c:pt idx="11">
                  <c:v>1.3564571056638002</c:v>
                </c:pt>
                <c:pt idx="12">
                  <c:v>1.6913775915728522</c:v>
                </c:pt>
                <c:pt idx="13">
                  <c:v>0.10840699722797709</c:v>
                </c:pt>
                <c:pt idx="14">
                  <c:v>-2.1212960553942004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-0.32616453326732397</c:v>
                </c:pt>
                <c:pt idx="20">
                  <c:v>-0.49059617463336025</c:v>
                </c:pt>
                <c:pt idx="21">
                  <c:v>1.0114757425472298</c:v>
                </c:pt>
                <c:pt idx="22">
                  <c:v>0</c:v>
                </c:pt>
                <c:pt idx="23">
                  <c:v>0</c:v>
                </c:pt>
                <c:pt idx="24">
                  <c:v>0.93987801312663954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EAA6-4AE7-B41E-C7D85F420D50}"/>
            </c:ext>
          </c:extLst>
        </c:ser>
        <c:ser>
          <c:idx val="4"/>
          <c:order val="4"/>
          <c:tx>
            <c:strRef>
              <c:f>LowConc!$Q$30</c:f>
              <c:strCache>
                <c:ptCount val="1"/>
                <c:pt idx="0">
                  <c:v>120W-2min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LowConc!$A$3:$A$27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  <c:extLst xmlns:c15="http://schemas.microsoft.com/office/drawing/2012/chart"/>
            </c:numRef>
          </c:xVal>
          <c:yVal>
            <c:numRef>
              <c:f>LowConc!$Y$3:$Y$27</c:f>
              <c:numCache>
                <c:formatCode>General</c:formatCode>
                <c:ptCount val="25"/>
                <c:pt idx="0">
                  <c:v>1.4721887691132647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0.36222719324983288</c:v>
                </c:pt>
                <c:pt idx="5">
                  <c:v>1.4854063979032723</c:v>
                </c:pt>
                <c:pt idx="6">
                  <c:v>-0.73402140939370852</c:v>
                </c:pt>
                <c:pt idx="7">
                  <c:v>-0.73290793495819351</c:v>
                </c:pt>
                <c:pt idx="8">
                  <c:v>0.81790800797380392</c:v>
                </c:pt>
                <c:pt idx="9">
                  <c:v>-0.93600993967122825</c:v>
                </c:pt>
                <c:pt idx="10">
                  <c:v>-0.51976192115320785</c:v>
                </c:pt>
                <c:pt idx="11">
                  <c:v>-0.91950913783970023</c:v>
                </c:pt>
                <c:pt idx="12">
                  <c:v>0.74118544108778295</c:v>
                </c:pt>
                <c:pt idx="13">
                  <c:v>-0.31191425394512606</c:v>
                </c:pt>
                <c:pt idx="14">
                  <c:v>-1.5407791162001985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-6.6791180777025616E-2</c:v>
                </c:pt>
                <c:pt idx="20">
                  <c:v>-0.53099203294480901</c:v>
                </c:pt>
                <c:pt idx="21">
                  <c:v>0.67968438146612442</c:v>
                </c:pt>
                <c:pt idx="22">
                  <c:v>0</c:v>
                </c:pt>
                <c:pt idx="23">
                  <c:v>0</c:v>
                </c:pt>
                <c:pt idx="24">
                  <c:v>0.19335077365336417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EAA6-4AE7-B41E-C7D85F420D50}"/>
            </c:ext>
          </c:extLst>
        </c:ser>
        <c:ser>
          <c:idx val="5"/>
          <c:order val="5"/>
          <c:tx>
            <c:strRef>
              <c:f>LowConc!$R$30</c:f>
              <c:strCache>
                <c:ptCount val="1"/>
                <c:pt idx="0">
                  <c:v>133W-2min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LowConc!$A$3:$A$27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  <c:extLst xmlns:c15="http://schemas.microsoft.com/office/drawing/2012/chart"/>
            </c:numRef>
          </c:xVal>
          <c:yVal>
            <c:numRef>
              <c:f>LowConc!$Z$3:$Z$27</c:f>
              <c:numCache>
                <c:formatCode>General</c:formatCode>
                <c:ptCount val="25"/>
                <c:pt idx="0">
                  <c:v>0.34173144946880996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-0.21662871340685896</c:v>
                </c:pt>
                <c:pt idx="5">
                  <c:v>1.2311010796487984</c:v>
                </c:pt>
                <c:pt idx="6">
                  <c:v>-0.85976224301830584</c:v>
                </c:pt>
                <c:pt idx="7">
                  <c:v>-0.16265908853164035</c:v>
                </c:pt>
                <c:pt idx="8">
                  <c:v>0.33861049047763991</c:v>
                </c:pt>
                <c:pt idx="9">
                  <c:v>-1.3043091478531998</c:v>
                </c:pt>
                <c:pt idx="10">
                  <c:v>0.34542145403760927</c:v>
                </c:pt>
                <c:pt idx="11">
                  <c:v>-1.3160427699113981</c:v>
                </c:pt>
                <c:pt idx="12">
                  <c:v>0.11019644798020067</c:v>
                </c:pt>
                <c:pt idx="13">
                  <c:v>-8.1613515711580931E-2</c:v>
                </c:pt>
                <c:pt idx="14">
                  <c:v>-1.2572998557864992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-0.67317534525248135</c:v>
                </c:pt>
                <c:pt idx="20">
                  <c:v>-0.73314328391219163</c:v>
                </c:pt>
                <c:pt idx="21">
                  <c:v>1.2317724366052474</c:v>
                </c:pt>
                <c:pt idx="22">
                  <c:v>0</c:v>
                </c:pt>
                <c:pt idx="23">
                  <c:v>0</c:v>
                </c:pt>
                <c:pt idx="24">
                  <c:v>1.1891419106209913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EAA6-4AE7-B41E-C7D85F420D50}"/>
            </c:ext>
          </c:extLst>
        </c:ser>
        <c:ser>
          <c:idx val="6"/>
          <c:order val="6"/>
          <c:tx>
            <c:strRef>
              <c:f>LowConc!$S$30</c:f>
              <c:strCache>
                <c:ptCount val="1"/>
                <c:pt idx="0">
                  <c:v>149W-2min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LowConc!$A$3:$A$27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  <c:extLst xmlns:c15="http://schemas.microsoft.com/office/drawing/2012/chart"/>
            </c:numRef>
          </c:xVal>
          <c:yVal>
            <c:numRef>
              <c:f>LowConc!$AA$3:$AA$27</c:f>
              <c:numCache>
                <c:formatCode>General</c:formatCode>
                <c:ptCount val="25"/>
                <c:pt idx="0">
                  <c:v>1.6163964042899401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-3.6303671378099978E-2</c:v>
                </c:pt>
                <c:pt idx="5">
                  <c:v>-0.77098415917070895</c:v>
                </c:pt>
                <c:pt idx="6">
                  <c:v>-1.318447847273891</c:v>
                </c:pt>
                <c:pt idx="7">
                  <c:v>-0.35002022087697071</c:v>
                </c:pt>
                <c:pt idx="8">
                  <c:v>0.31246130540729133</c:v>
                </c:pt>
                <c:pt idx="9">
                  <c:v>-0.92987241923050945</c:v>
                </c:pt>
                <c:pt idx="10">
                  <c:v>-0.52130371459148606</c:v>
                </c:pt>
                <c:pt idx="11">
                  <c:v>0.21573324297269991</c:v>
                </c:pt>
                <c:pt idx="12">
                  <c:v>6.258488074452373E-2</c:v>
                </c:pt>
                <c:pt idx="13">
                  <c:v>1.168503413707132</c:v>
                </c:pt>
                <c:pt idx="14">
                  <c:v>-2.0500626593865974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-0.35131945319887237</c:v>
                </c:pt>
                <c:pt idx="20">
                  <c:v>-0.20132837899498668</c:v>
                </c:pt>
                <c:pt idx="21">
                  <c:v>0.48803916502231459</c:v>
                </c:pt>
                <c:pt idx="22">
                  <c:v>0</c:v>
                </c:pt>
                <c:pt idx="23">
                  <c:v>0</c:v>
                </c:pt>
                <c:pt idx="24">
                  <c:v>1.0522165031560995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EAA6-4AE7-B41E-C7D85F420D50}"/>
            </c:ext>
          </c:extLst>
        </c:ser>
        <c:ser>
          <c:idx val="7"/>
          <c:order val="7"/>
          <c:tx>
            <c:strRef>
              <c:f>LowConc!$T$30</c:f>
              <c:strCache>
                <c:ptCount val="1"/>
                <c:pt idx="0">
                  <c:v>149W5min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LowConc!$A$3:$A$27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LowConc!$AB$3:$AB$27</c:f>
              <c:numCache>
                <c:formatCode>General</c:formatCode>
                <c:ptCount val="25"/>
                <c:pt idx="0">
                  <c:v>-9.1463034836277046E-2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0.65196166348236417</c:v>
                </c:pt>
                <c:pt idx="5">
                  <c:v>-5.7661656001926076E-2</c:v>
                </c:pt>
                <c:pt idx="6">
                  <c:v>-2.2262172237763949</c:v>
                </c:pt>
                <c:pt idx="7">
                  <c:v>0.21988014697318192</c:v>
                </c:pt>
                <c:pt idx="8">
                  <c:v>0.33585541462033497</c:v>
                </c:pt>
                <c:pt idx="9">
                  <c:v>0.18657104292937632</c:v>
                </c:pt>
                <c:pt idx="10">
                  <c:v>0.70558283958335011</c:v>
                </c:pt>
                <c:pt idx="11">
                  <c:v>0.35069467727510073</c:v>
                </c:pt>
                <c:pt idx="12">
                  <c:v>0.47750088438395011</c:v>
                </c:pt>
                <c:pt idx="13">
                  <c:v>-0.42588614975727879</c:v>
                </c:pt>
                <c:pt idx="14">
                  <c:v>-5.2846403291607018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-0.57438198175318078</c:v>
                </c:pt>
                <c:pt idx="20">
                  <c:v>0.48268663780014975</c:v>
                </c:pt>
                <c:pt idx="21">
                  <c:v>0.21964989421660874</c:v>
                </c:pt>
                <c:pt idx="22">
                  <c:v>0</c:v>
                </c:pt>
                <c:pt idx="23">
                  <c:v>0</c:v>
                </c:pt>
                <c:pt idx="24">
                  <c:v>-0.46202096116672564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AA6-4AE7-B41E-C7D85F420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574008"/>
        <c:axId val="535574400"/>
        <c:extLst/>
      </c:scatterChart>
      <c:valAx>
        <c:axId val="53557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CNT Mass (mg)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74400"/>
        <c:crosses val="autoZero"/>
        <c:crossBetween val="midCat"/>
      </c:valAx>
      <c:valAx>
        <c:axId val="535574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T(Degree 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74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/>
              <a:t>(a)</a:t>
            </a:r>
          </a:p>
        </c:rich>
      </c:tx>
      <c:layout>
        <c:manualLayout>
          <c:xMode val="edge"/>
          <c:yMode val="edge"/>
          <c:x val="0.51080555555555551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6977252843394"/>
          <c:y val="0.10188084197210742"/>
          <c:w val="0.82638867016622919"/>
          <c:h val="0.83561895426186161"/>
        </c:manualLayout>
      </c:layout>
      <c:scatterChart>
        <c:scatterStyle val="lineMarker"/>
        <c:varyColors val="0"/>
        <c:ser>
          <c:idx val="0"/>
          <c:order val="0"/>
          <c:tx>
            <c:strRef>
              <c:f>LowConc!$M$30</c:f>
              <c:strCache>
                <c:ptCount val="1"/>
                <c:pt idx="0">
                  <c:v>40W-2min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'2withsludge'!$A$3:$A$27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'2withsludge'!$U$3:$U$27</c:f>
              <c:numCache>
                <c:formatCode>General</c:formatCode>
                <c:ptCount val="25"/>
                <c:pt idx="0">
                  <c:v>0.3787077461506092</c:v>
                </c:pt>
                <c:pt idx="1">
                  <c:v>0.32737705448005983</c:v>
                </c:pt>
                <c:pt idx="2">
                  <c:v>5.4186558256176021E-2</c:v>
                </c:pt>
                <c:pt idx="3">
                  <c:v>-0.17129388798437972</c:v>
                </c:pt>
                <c:pt idx="4">
                  <c:v>-0.24691958478496012</c:v>
                </c:pt>
                <c:pt idx="5">
                  <c:v>-0.35240664486443496</c:v>
                </c:pt>
                <c:pt idx="6">
                  <c:v>-0.80986632757671551</c:v>
                </c:pt>
                <c:pt idx="7">
                  <c:v>-3.9979500965954706E-2</c:v>
                </c:pt>
                <c:pt idx="8">
                  <c:v>2.0479765336680167E-2</c:v>
                </c:pt>
                <c:pt idx="9">
                  <c:v>-0.52195030986778068</c:v>
                </c:pt>
                <c:pt idx="10">
                  <c:v>-4.3251855298189312E-2</c:v>
                </c:pt>
                <c:pt idx="11">
                  <c:v>-0.81629966331239956</c:v>
                </c:pt>
                <c:pt idx="12">
                  <c:v>0.44964818425880004</c:v>
                </c:pt>
                <c:pt idx="13">
                  <c:v>-0.13175283608281951</c:v>
                </c:pt>
                <c:pt idx="14">
                  <c:v>-0.73029411831283397</c:v>
                </c:pt>
                <c:pt idx="15">
                  <c:v>-0.45246356736026527</c:v>
                </c:pt>
                <c:pt idx="16">
                  <c:v>-0.25244070047073564</c:v>
                </c:pt>
                <c:pt idx="17">
                  <c:v>0.42465037918475268</c:v>
                </c:pt>
                <c:pt idx="18">
                  <c:v>-0.15807566689375108</c:v>
                </c:pt>
                <c:pt idx="19">
                  <c:v>-0.10130365364391558</c:v>
                </c:pt>
                <c:pt idx="20">
                  <c:v>1.2294937202943501E-2</c:v>
                </c:pt>
                <c:pt idx="21">
                  <c:v>0.11229609914621541</c:v>
                </c:pt>
                <c:pt idx="22">
                  <c:v>-4.6563250302275261E-2</c:v>
                </c:pt>
                <c:pt idx="23">
                  <c:v>-9.9021018230809332E-2</c:v>
                </c:pt>
                <c:pt idx="24">
                  <c:v>-0.39505600966339482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09-4464-AD99-953017E28C5C}"/>
            </c:ext>
          </c:extLst>
        </c:ser>
        <c:ser>
          <c:idx val="1"/>
          <c:order val="1"/>
          <c:tx>
            <c:strRef>
              <c:f>LowConc!$N$38</c:f>
              <c:strCache>
                <c:ptCount val="1"/>
                <c:pt idx="0">
                  <c:v>60W-2min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'2withsludge'!$A$3:$A$27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'2withsludge'!$V$3:$V$27</c:f>
              <c:numCache>
                <c:formatCode>General</c:formatCode>
                <c:ptCount val="25"/>
                <c:pt idx="0">
                  <c:v>0.37557296221523551</c:v>
                </c:pt>
                <c:pt idx="1">
                  <c:v>0.46997241117361099</c:v>
                </c:pt>
                <c:pt idx="2">
                  <c:v>-3.8687434587844738E-2</c:v>
                </c:pt>
                <c:pt idx="3">
                  <c:v>-0.3713864967018603</c:v>
                </c:pt>
                <c:pt idx="4">
                  <c:v>-0.88794619656526486</c:v>
                </c:pt>
                <c:pt idx="5">
                  <c:v>-0.37191063678815084</c:v>
                </c:pt>
                <c:pt idx="6">
                  <c:v>-0.48340713859385609</c:v>
                </c:pt>
                <c:pt idx="7">
                  <c:v>1.6195392607706083E-2</c:v>
                </c:pt>
                <c:pt idx="8">
                  <c:v>-0.3669533479457856</c:v>
                </c:pt>
                <c:pt idx="9">
                  <c:v>-0.58980607731304424</c:v>
                </c:pt>
                <c:pt idx="10">
                  <c:v>0.12238726305615444</c:v>
                </c:pt>
                <c:pt idx="11">
                  <c:v>-1.3428860452786253</c:v>
                </c:pt>
                <c:pt idx="12">
                  <c:v>0.25352611728242991</c:v>
                </c:pt>
                <c:pt idx="13">
                  <c:v>-3.8871673095739467E-2</c:v>
                </c:pt>
                <c:pt idx="14">
                  <c:v>-0.93977562717842744</c:v>
                </c:pt>
                <c:pt idx="15">
                  <c:v>-0.73968135627209008</c:v>
                </c:pt>
                <c:pt idx="16">
                  <c:v>-0.45725159130826576</c:v>
                </c:pt>
                <c:pt idx="17">
                  <c:v>0.34008454495093154</c:v>
                </c:pt>
                <c:pt idx="18">
                  <c:v>0.13545097615688295</c:v>
                </c:pt>
                <c:pt idx="19">
                  <c:v>0.19037727238136526</c:v>
                </c:pt>
                <c:pt idx="20">
                  <c:v>-0.36143300468244099</c:v>
                </c:pt>
                <c:pt idx="21">
                  <c:v>-0.2045767771182696</c:v>
                </c:pt>
                <c:pt idx="22">
                  <c:v>-0.23390387563833004</c:v>
                </c:pt>
                <c:pt idx="23">
                  <c:v>-0.3436097470610382</c:v>
                </c:pt>
                <c:pt idx="24">
                  <c:v>-0.24674145631287558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4709-4464-AD99-953017E28C5C}"/>
            </c:ext>
          </c:extLst>
        </c:ser>
        <c:ser>
          <c:idx val="2"/>
          <c:order val="2"/>
          <c:tx>
            <c:strRef>
              <c:f>LowConc!$O$38</c:f>
              <c:strCache>
                <c:ptCount val="1"/>
                <c:pt idx="0">
                  <c:v>80W-2min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'2withsludge'!$A$3:$A$27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'2withsludge'!$W$3:$W$27</c:f>
              <c:numCache>
                <c:formatCode>General</c:formatCode>
                <c:ptCount val="25"/>
                <c:pt idx="0">
                  <c:v>-1.06663666689027</c:v>
                </c:pt>
                <c:pt idx="1">
                  <c:v>-0.33450771706263982</c:v>
                </c:pt>
                <c:pt idx="2">
                  <c:v>5.5088965025724912E-2</c:v>
                </c:pt>
                <c:pt idx="3">
                  <c:v>-0.51537423346534439</c:v>
                </c:pt>
                <c:pt idx="4">
                  <c:v>-1.1890995580944939</c:v>
                </c:pt>
                <c:pt idx="5">
                  <c:v>-0.51544851145487947</c:v>
                </c:pt>
                <c:pt idx="6">
                  <c:v>-1.5210567324798987</c:v>
                </c:pt>
                <c:pt idx="7">
                  <c:v>-0.53692590229346315</c:v>
                </c:pt>
                <c:pt idx="8">
                  <c:v>-0.83396094592153958</c:v>
                </c:pt>
                <c:pt idx="9">
                  <c:v>-1.1710959991779628</c:v>
                </c:pt>
                <c:pt idx="10">
                  <c:v>-0.42883480052630674</c:v>
                </c:pt>
                <c:pt idx="11">
                  <c:v>-1.7455707765011184</c:v>
                </c:pt>
                <c:pt idx="12">
                  <c:v>-0.44591138198967428</c:v>
                </c:pt>
                <c:pt idx="13">
                  <c:v>-0.71418824331850317</c:v>
                </c:pt>
                <c:pt idx="14">
                  <c:v>-0.96263812851763575</c:v>
                </c:pt>
                <c:pt idx="15">
                  <c:v>-0.72808887106886644</c:v>
                </c:pt>
                <c:pt idx="16">
                  <c:v>-0.80106043738769639</c:v>
                </c:pt>
                <c:pt idx="17">
                  <c:v>0.29650458508143274</c:v>
                </c:pt>
                <c:pt idx="18">
                  <c:v>-0.61670532320075289</c:v>
                </c:pt>
                <c:pt idx="19">
                  <c:v>-1.3990638836282852</c:v>
                </c:pt>
                <c:pt idx="20">
                  <c:v>-0.29057731057568859</c:v>
                </c:pt>
                <c:pt idx="21">
                  <c:v>4.0204781238632137E-2</c:v>
                </c:pt>
                <c:pt idx="22">
                  <c:v>-0.17953299625713459</c:v>
                </c:pt>
                <c:pt idx="23">
                  <c:v>-0.44641857504527227</c:v>
                </c:pt>
                <c:pt idx="24">
                  <c:v>-0.63922447657634329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4709-4464-AD99-953017E28C5C}"/>
            </c:ext>
          </c:extLst>
        </c:ser>
        <c:ser>
          <c:idx val="3"/>
          <c:order val="3"/>
          <c:tx>
            <c:strRef>
              <c:f>LowConc!$P$30</c:f>
              <c:strCache>
                <c:ptCount val="1"/>
                <c:pt idx="0">
                  <c:v>100W-2min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'2withsludge'!$A$3:$A$27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'2withsludge'!$X$3:$X$27</c:f>
              <c:numCache>
                <c:formatCode>General</c:formatCode>
                <c:ptCount val="25"/>
                <c:pt idx="0">
                  <c:v>-0.83105126755407888</c:v>
                </c:pt>
                <c:pt idx="1">
                  <c:v>-0.15849213852400013</c:v>
                </c:pt>
                <c:pt idx="2">
                  <c:v>-0.21531954559074951</c:v>
                </c:pt>
                <c:pt idx="3">
                  <c:v>-0.74103723443796987</c:v>
                </c:pt>
                <c:pt idx="4">
                  <c:v>-1.3128296590040449</c:v>
                </c:pt>
                <c:pt idx="5">
                  <c:v>-1.0616946120615509</c:v>
                </c:pt>
                <c:pt idx="6">
                  <c:v>-1.3689637595565323</c:v>
                </c:pt>
                <c:pt idx="7">
                  <c:v>-0.70788443838719495</c:v>
                </c:pt>
                <c:pt idx="8">
                  <c:v>-1.5121142573350941</c:v>
                </c:pt>
                <c:pt idx="9">
                  <c:v>-1.4556396498009985</c:v>
                </c:pt>
                <c:pt idx="10">
                  <c:v>-1.1744676724559504</c:v>
                </c:pt>
                <c:pt idx="11">
                  <c:v>-1.3827974318054501</c:v>
                </c:pt>
                <c:pt idx="12">
                  <c:v>-1.1870386863446782</c:v>
                </c:pt>
                <c:pt idx="13">
                  <c:v>-0.6627093763177534</c:v>
                </c:pt>
                <c:pt idx="14">
                  <c:v>-1.7536013407773012</c:v>
                </c:pt>
                <c:pt idx="15">
                  <c:v>-0.84061378562161337</c:v>
                </c:pt>
                <c:pt idx="16">
                  <c:v>-0.69560624939897053</c:v>
                </c:pt>
                <c:pt idx="17">
                  <c:v>-0.56104261918152432</c:v>
                </c:pt>
                <c:pt idx="18">
                  <c:v>-0.41246783855068969</c:v>
                </c:pt>
                <c:pt idx="19">
                  <c:v>-0.61271285403070053</c:v>
                </c:pt>
                <c:pt idx="20">
                  <c:v>-1.0068057033114002</c:v>
                </c:pt>
                <c:pt idx="21">
                  <c:v>-1.5703542799159944</c:v>
                </c:pt>
                <c:pt idx="22">
                  <c:v>-0.58194147632529969</c:v>
                </c:pt>
                <c:pt idx="23">
                  <c:v>-0.70062324015925537</c:v>
                </c:pt>
                <c:pt idx="24">
                  <c:v>-0.85864497615827773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4709-4464-AD99-953017E28C5C}"/>
            </c:ext>
          </c:extLst>
        </c:ser>
        <c:ser>
          <c:idx val="4"/>
          <c:order val="4"/>
          <c:tx>
            <c:strRef>
              <c:f>LowConc!$Q$30</c:f>
              <c:strCache>
                <c:ptCount val="1"/>
                <c:pt idx="0">
                  <c:v>120W-2min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'2withsludge'!$A$3:$A$27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'2withsludge'!$Y$3:$Y$27</c:f>
              <c:numCache>
                <c:formatCode>General</c:formatCode>
                <c:ptCount val="25"/>
                <c:pt idx="0">
                  <c:v>-0.65317571965275079</c:v>
                </c:pt>
                <c:pt idx="1">
                  <c:v>-0.54832838244449889</c:v>
                </c:pt>
                <c:pt idx="2">
                  <c:v>-0.23956552558373279</c:v>
                </c:pt>
                <c:pt idx="3">
                  <c:v>-0.81871396121072593</c:v>
                </c:pt>
                <c:pt idx="4">
                  <c:v>-1.5497761109198827</c:v>
                </c:pt>
                <c:pt idx="5">
                  <c:v>-1.1011756226517022</c:v>
                </c:pt>
                <c:pt idx="6">
                  <c:v>-1.7231196843550478</c:v>
                </c:pt>
                <c:pt idx="7">
                  <c:v>-1.2341379711115827</c:v>
                </c:pt>
                <c:pt idx="8">
                  <c:v>-0.81638021813403405</c:v>
                </c:pt>
                <c:pt idx="9">
                  <c:v>-1.345491315636</c:v>
                </c:pt>
                <c:pt idx="10">
                  <c:v>-0.77497343704735044</c:v>
                </c:pt>
                <c:pt idx="11">
                  <c:v>-2.1214762495707475</c:v>
                </c:pt>
                <c:pt idx="12">
                  <c:v>-0.78910535153895012</c:v>
                </c:pt>
                <c:pt idx="13">
                  <c:v>-1.1246108673940967</c:v>
                </c:pt>
                <c:pt idx="14">
                  <c:v>-1.765075386312347</c:v>
                </c:pt>
                <c:pt idx="15">
                  <c:v>-1.2312745051331184</c:v>
                </c:pt>
                <c:pt idx="16">
                  <c:v>-1.1085262696940994</c:v>
                </c:pt>
                <c:pt idx="17">
                  <c:v>-0.19313934535014354</c:v>
                </c:pt>
                <c:pt idx="18">
                  <c:v>-0.39631397812575386</c:v>
                </c:pt>
                <c:pt idx="19">
                  <c:v>-1.8893199331759476</c:v>
                </c:pt>
                <c:pt idx="20">
                  <c:v>-1.1448047772949508</c:v>
                </c:pt>
                <c:pt idx="21">
                  <c:v>-0.46814508486838591</c:v>
                </c:pt>
                <c:pt idx="22">
                  <c:v>-0.44190358907904947</c:v>
                </c:pt>
                <c:pt idx="23">
                  <c:v>-0.53652676669699506</c:v>
                </c:pt>
                <c:pt idx="24">
                  <c:v>-0.61115699725930028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4709-4464-AD99-953017E28C5C}"/>
            </c:ext>
          </c:extLst>
        </c:ser>
        <c:ser>
          <c:idx val="5"/>
          <c:order val="5"/>
          <c:tx>
            <c:strRef>
              <c:f>LowConc!$R$30</c:f>
              <c:strCache>
                <c:ptCount val="1"/>
                <c:pt idx="0">
                  <c:v>133W-2min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noFill/>
              <a:ln w="9525">
                <a:solidFill>
                  <a:srgbClr val="D22EA7"/>
                </a:solidFill>
              </a:ln>
              <a:effectLst/>
            </c:spPr>
          </c:marker>
          <c:xVal>
            <c:numRef>
              <c:f>'2withsludge'!$A$3:$A$27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'2withsludge'!$Z$3:$Z$27</c:f>
              <c:numCache>
                <c:formatCode>General</c:formatCode>
                <c:ptCount val="25"/>
                <c:pt idx="0">
                  <c:v>-1.4175409195205404</c:v>
                </c:pt>
                <c:pt idx="1">
                  <c:v>-0.93492737382645075</c:v>
                </c:pt>
                <c:pt idx="2">
                  <c:v>-5.8965999156789906E-2</c:v>
                </c:pt>
                <c:pt idx="3">
                  <c:v>-0.75207530185624982</c:v>
                </c:pt>
                <c:pt idx="4">
                  <c:v>-1.8359372311888649</c:v>
                </c:pt>
                <c:pt idx="5">
                  <c:v>-1.5296913263747491</c:v>
                </c:pt>
                <c:pt idx="6">
                  <c:v>-1.3589855136715379</c:v>
                </c:pt>
                <c:pt idx="7">
                  <c:v>-1.127796108442368</c:v>
                </c:pt>
                <c:pt idx="8">
                  <c:v>-1.2751695354813144</c:v>
                </c:pt>
                <c:pt idx="9">
                  <c:v>-1.6267596221608471</c:v>
                </c:pt>
                <c:pt idx="10">
                  <c:v>-1.55625217375405</c:v>
                </c:pt>
                <c:pt idx="11">
                  <c:v>-1.7554647258351004</c:v>
                </c:pt>
                <c:pt idx="12">
                  <c:v>-0.73167453572458996</c:v>
                </c:pt>
                <c:pt idx="13">
                  <c:v>-1.6018403886166688</c:v>
                </c:pt>
                <c:pt idx="14">
                  <c:v>-1.8966482197530965</c:v>
                </c:pt>
                <c:pt idx="15">
                  <c:v>-1.2518310951330029</c:v>
                </c:pt>
                <c:pt idx="16">
                  <c:v>-0.76389685078954983</c:v>
                </c:pt>
                <c:pt idx="17">
                  <c:v>-0.60416715634006124</c:v>
                </c:pt>
                <c:pt idx="18">
                  <c:v>-0.22237845900054865</c:v>
                </c:pt>
                <c:pt idx="19">
                  <c:v>-1.9880786986154995</c:v>
                </c:pt>
                <c:pt idx="20">
                  <c:v>-1.2269706552234503</c:v>
                </c:pt>
                <c:pt idx="21">
                  <c:v>-0.82678346825051463</c:v>
                </c:pt>
                <c:pt idx="22">
                  <c:v>-0.67128252399409938</c:v>
                </c:pt>
                <c:pt idx="23">
                  <c:v>-0.42144141488489506</c:v>
                </c:pt>
                <c:pt idx="24">
                  <c:v>-1.0682829330620862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4709-4464-AD99-953017E28C5C}"/>
            </c:ext>
          </c:extLst>
        </c:ser>
        <c:ser>
          <c:idx val="6"/>
          <c:order val="6"/>
          <c:tx>
            <c:strRef>
              <c:f>LowConc!$S$30</c:f>
              <c:strCache>
                <c:ptCount val="1"/>
                <c:pt idx="0">
                  <c:v>149W-2min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'2withsludge'!$A$3:$A$27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'2withsludge'!$AA$3:$AA$27</c:f>
              <c:numCache>
                <c:formatCode>General</c:formatCode>
                <c:ptCount val="25"/>
                <c:pt idx="0">
                  <c:v>-1.4240124522615076</c:v>
                </c:pt>
                <c:pt idx="1">
                  <c:v>-1.1252450154384501</c:v>
                </c:pt>
                <c:pt idx="2">
                  <c:v>-0.20411570112782496</c:v>
                </c:pt>
                <c:pt idx="3">
                  <c:v>-0.96220197952805009</c:v>
                </c:pt>
                <c:pt idx="4">
                  <c:v>-1.6550384927598003</c:v>
                </c:pt>
                <c:pt idx="5">
                  <c:v>-1.5444294596087005</c:v>
                </c:pt>
                <c:pt idx="6">
                  <c:v>-0.84253339473505662</c:v>
                </c:pt>
                <c:pt idx="7">
                  <c:v>-2.1141816321973472</c:v>
                </c:pt>
                <c:pt idx="8">
                  <c:v>-1.7694575561532453</c:v>
                </c:pt>
                <c:pt idx="9">
                  <c:v>-1.141548542752151</c:v>
                </c:pt>
                <c:pt idx="10">
                  <c:v>-1.8805443317033514</c:v>
                </c:pt>
                <c:pt idx="11">
                  <c:v>-1.0069765219100972</c:v>
                </c:pt>
                <c:pt idx="12">
                  <c:v>-1.1409992426413531</c:v>
                </c:pt>
                <c:pt idx="13">
                  <c:v>-2.1664538503949977</c:v>
                </c:pt>
                <c:pt idx="14">
                  <c:v>-1.4175680152836563</c:v>
                </c:pt>
                <c:pt idx="15">
                  <c:v>-0.68757546384010126</c:v>
                </c:pt>
                <c:pt idx="16">
                  <c:v>-0.55702547904810018</c:v>
                </c:pt>
                <c:pt idx="17">
                  <c:v>-1.0198442403015804</c:v>
                </c:pt>
                <c:pt idx="18">
                  <c:v>-0.36061545510260373</c:v>
                </c:pt>
                <c:pt idx="19">
                  <c:v>-1.582788846310649</c:v>
                </c:pt>
                <c:pt idx="20">
                  <c:v>-1.3457093032733987</c:v>
                </c:pt>
                <c:pt idx="21">
                  <c:v>-1.4421053391034953</c:v>
                </c:pt>
                <c:pt idx="22">
                  <c:v>-0.75884207314624952</c:v>
                </c:pt>
                <c:pt idx="23">
                  <c:v>-0.70338749552511537</c:v>
                </c:pt>
                <c:pt idx="24">
                  <c:v>-0.81997331707320242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4709-4464-AD99-953017E28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608040"/>
        <c:axId val="535608432"/>
        <c:extLst>
          <c:ext xmlns:c15="http://schemas.microsoft.com/office/drawing/2012/chart" uri="{02D57815-91ED-43cb-92C2-25804820EDAC}">
            <c15:filteredScatte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LowConc!$T$30</c15:sqref>
                        </c15:formulaRef>
                      </c:ext>
                    </c:extLst>
                    <c:strCache>
                      <c:ptCount val="1"/>
                      <c:pt idx="0">
                        <c:v>149W5min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'2withsludge'!$A$3:$A$27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0.3</c:v>
                      </c:pt>
                      <c:pt idx="1">
                        <c:v>0.15</c:v>
                      </c:pt>
                      <c:pt idx="2">
                        <c:v>0</c:v>
                      </c:pt>
                      <c:pt idx="3">
                        <c:v>0.3</c:v>
                      </c:pt>
                      <c:pt idx="4">
                        <c:v>0.375</c:v>
                      </c:pt>
                      <c:pt idx="5">
                        <c:v>0.375</c:v>
                      </c:pt>
                      <c:pt idx="6">
                        <c:v>0.44999999999999996</c:v>
                      </c:pt>
                      <c:pt idx="7">
                        <c:v>0.22499999999999998</c:v>
                      </c:pt>
                      <c:pt idx="8">
                        <c:v>0.15</c:v>
                      </c:pt>
                      <c:pt idx="9">
                        <c:v>0.3</c:v>
                      </c:pt>
                      <c:pt idx="10">
                        <c:v>0.52500000000000002</c:v>
                      </c:pt>
                      <c:pt idx="11">
                        <c:v>0.52500000000000002</c:v>
                      </c:pt>
                      <c:pt idx="12">
                        <c:v>0.375</c:v>
                      </c:pt>
                      <c:pt idx="13">
                        <c:v>0.44999999999999996</c:v>
                      </c:pt>
                      <c:pt idx="14">
                        <c:v>0.6</c:v>
                      </c:pt>
                      <c:pt idx="15">
                        <c:v>0.3</c:v>
                      </c:pt>
                      <c:pt idx="16">
                        <c:v>0.22500000000000001</c:v>
                      </c:pt>
                      <c:pt idx="17">
                        <c:v>0.22500000000000001</c:v>
                      </c:pt>
                      <c:pt idx="18">
                        <c:v>0.15</c:v>
                      </c:pt>
                      <c:pt idx="19">
                        <c:v>0.375</c:v>
                      </c:pt>
                      <c:pt idx="20">
                        <c:v>0.45</c:v>
                      </c:pt>
                      <c:pt idx="21">
                        <c:v>0.3</c:v>
                      </c:pt>
                      <c:pt idx="22">
                        <c:v>7.4999999999999997E-2</c:v>
                      </c:pt>
                      <c:pt idx="23">
                        <c:v>7.4999999999999997E-2</c:v>
                      </c:pt>
                      <c:pt idx="24">
                        <c:v>0.22499999999999998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'2withsludge'!$AB$3:$AB$27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-1.5649778036490538</c:v>
                      </c:pt>
                      <c:pt idx="1">
                        <c:v>-1.0954456082736517</c:v>
                      </c:pt>
                      <c:pt idx="2">
                        <c:v>-0.18417683991974521</c:v>
                      </c:pt>
                      <c:pt idx="3">
                        <c:v>-0.83640450098720187</c:v>
                      </c:pt>
                      <c:pt idx="4">
                        <c:v>-2.8927807417027509</c:v>
                      </c:pt>
                      <c:pt idx="5">
                        <c:v>-1.0477373194018007</c:v>
                      </c:pt>
                      <c:pt idx="6">
                        <c:v>-1.3421399030563492</c:v>
                      </c:pt>
                      <c:pt idx="7">
                        <c:v>-2.6884429161693504</c:v>
                      </c:pt>
                      <c:pt idx="8">
                        <c:v>-2.0096622389403009</c:v>
                      </c:pt>
                      <c:pt idx="9">
                        <c:v>-1.1619926331355011</c:v>
                      </c:pt>
                      <c:pt idx="10">
                        <c:v>-1.3214666823547034</c:v>
                      </c:pt>
                      <c:pt idx="11">
                        <c:v>-1.6720459102331446</c:v>
                      </c:pt>
                      <c:pt idx="12">
                        <c:v>-1.2853633392911981</c:v>
                      </c:pt>
                      <c:pt idx="13">
                        <c:v>-2.073868614716055</c:v>
                      </c:pt>
                      <c:pt idx="14">
                        <c:v>-1.8961998616844511</c:v>
                      </c:pt>
                      <c:pt idx="15">
                        <c:v>-0.84408363500254779</c:v>
                      </c:pt>
                      <c:pt idx="16">
                        <c:v>-1.0552300619194988</c:v>
                      </c:pt>
                      <c:pt idx="17">
                        <c:v>-0.64916686143500257</c:v>
                      </c:pt>
                      <c:pt idx="18">
                        <c:v>-0.69062410484904468</c:v>
                      </c:pt>
                      <c:pt idx="19">
                        <c:v>-1.8946427994303505</c:v>
                      </c:pt>
                      <c:pt idx="20">
                        <c:v>-1.840677586154996</c:v>
                      </c:pt>
                      <c:pt idx="21">
                        <c:v>-2.7805208632157985</c:v>
                      </c:pt>
                      <c:pt idx="22">
                        <c:v>-0.39040774235160036</c:v>
                      </c:pt>
                      <c:pt idx="23">
                        <c:v>-1.8545669724674827</c:v>
                      </c:pt>
                      <c:pt idx="24">
                        <c:v>-1.325308027722901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7-4709-4464-AD99-953017E28C5C}"/>
                  </c:ext>
                </c:extLst>
              </c15:ser>
            </c15:filteredScatterSeries>
          </c:ext>
        </c:extLst>
      </c:scatterChart>
      <c:valAx>
        <c:axId val="535608040"/>
        <c:scaling>
          <c:orientation val="minMax"/>
          <c:max val="0.6000000000000000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 CNT Mass (mg)</a:t>
                </a:r>
              </a:p>
            </c:rich>
          </c:tx>
          <c:layout>
            <c:manualLayout>
              <c:xMode val="edge"/>
              <c:yMode val="edge"/>
              <c:x val="0.38454133858267714"/>
              <c:y val="0.93287037037037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5608432"/>
        <c:crosses val="autoZero"/>
        <c:crossBetween val="midCat"/>
      </c:valAx>
      <c:valAx>
        <c:axId val="535608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Differences</a:t>
                </a:r>
                <a:r>
                  <a:rPr lang="en-US" baseline="0"/>
                  <a:t> in </a:t>
                </a:r>
                <a:r>
                  <a:rPr lang="el-GR" baseline="0"/>
                  <a:t>Δ</a:t>
                </a:r>
                <a:r>
                  <a:rPr lang="en-US"/>
                  <a:t> T(</a:t>
                </a:r>
                <a:r>
                  <a:rPr lang="en-US">
                    <a:latin typeface="Calibri" panose="020F0502020204030204" pitchFamily="34" charset="0"/>
                  </a:rPr>
                  <a:t>°</a:t>
                </a:r>
                <a:r>
                  <a:rPr lang="en-US"/>
                  <a:t>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56080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3733245844269465"/>
          <c:y val="0.10266946179323526"/>
          <c:w val="0.42377865266841647"/>
          <c:h val="0.1928086711230750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56977252843394"/>
          <c:y val="5.0925925925925923E-2"/>
          <c:w val="0.82638867016622919"/>
          <c:h val="0.83101851851851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LowConc!$M$30</c:f>
              <c:strCache>
                <c:ptCount val="1"/>
                <c:pt idx="0">
                  <c:v>40W-2min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'2withSoil'!$A$3:$A$27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'2withSoil'!$U$3:$U$27</c:f>
              <c:numCache>
                <c:formatCode>General</c:formatCode>
                <c:ptCount val="25"/>
                <c:pt idx="0">
                  <c:v>-0.18442206185855614</c:v>
                </c:pt>
                <c:pt idx="1">
                  <c:v>0.15412544710908538</c:v>
                </c:pt>
                <c:pt idx="2">
                  <c:v>-2.1205545745229815E-2</c:v>
                </c:pt>
                <c:pt idx="3">
                  <c:v>0.15167102749573491</c:v>
                </c:pt>
                <c:pt idx="4">
                  <c:v>0.25338713411992675</c:v>
                </c:pt>
                <c:pt idx="5">
                  <c:v>-0.21681205379801582</c:v>
                </c:pt>
                <c:pt idx="6">
                  <c:v>7.5832545365773996E-2</c:v>
                </c:pt>
                <c:pt idx="7">
                  <c:v>0.59185450689559627</c:v>
                </c:pt>
                <c:pt idx="8">
                  <c:v>0.12752114058180153</c:v>
                </c:pt>
                <c:pt idx="9">
                  <c:v>-0.35243067342863021</c:v>
                </c:pt>
                <c:pt idx="10">
                  <c:v>0.16638066938064711</c:v>
                </c:pt>
                <c:pt idx="11">
                  <c:v>9.4176980109494934E-2</c:v>
                </c:pt>
                <c:pt idx="12">
                  <c:v>-0.23740070499368748</c:v>
                </c:pt>
                <c:pt idx="13">
                  <c:v>0.3888162725157791</c:v>
                </c:pt>
                <c:pt idx="14">
                  <c:v>0.23114356974010875</c:v>
                </c:pt>
                <c:pt idx="15">
                  <c:v>0.35029559565638468</c:v>
                </c:pt>
                <c:pt idx="16">
                  <c:v>-9.2593952369999677E-2</c:v>
                </c:pt>
                <c:pt idx="17">
                  <c:v>0.11106022364259971</c:v>
                </c:pt>
                <c:pt idx="18">
                  <c:v>-5.9759694024030363E-2</c:v>
                </c:pt>
                <c:pt idx="19">
                  <c:v>-0.28657007711483562</c:v>
                </c:pt>
                <c:pt idx="20">
                  <c:v>-0.19966807024996669</c:v>
                </c:pt>
                <c:pt idx="21">
                  <c:v>0.11989669376046486</c:v>
                </c:pt>
                <c:pt idx="22">
                  <c:v>-5.6661040709999888E-2</c:v>
                </c:pt>
                <c:pt idx="23">
                  <c:v>1.8515569049999847E-2</c:v>
                </c:pt>
                <c:pt idx="24">
                  <c:v>-0.59840762817235049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D17-46C3-B279-AFB8AA014583}"/>
            </c:ext>
          </c:extLst>
        </c:ser>
        <c:ser>
          <c:idx val="1"/>
          <c:order val="1"/>
          <c:tx>
            <c:strRef>
              <c:f>LowConc!$N$38</c:f>
              <c:strCache>
                <c:ptCount val="1"/>
                <c:pt idx="0">
                  <c:v>60W-2min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'2withSoil'!$A$3:$A$27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'2withSoil'!$V$3:$V$27</c:f>
              <c:numCache>
                <c:formatCode>General</c:formatCode>
                <c:ptCount val="25"/>
                <c:pt idx="0">
                  <c:v>0.13479167442579154</c:v>
                </c:pt>
                <c:pt idx="1">
                  <c:v>0.12915500278204917</c:v>
                </c:pt>
                <c:pt idx="2">
                  <c:v>1.5149465242856763E-2</c:v>
                </c:pt>
                <c:pt idx="3">
                  <c:v>-0.19715616379043954</c:v>
                </c:pt>
                <c:pt idx="4">
                  <c:v>1.1369341733367779</c:v>
                </c:pt>
                <c:pt idx="5">
                  <c:v>-0.40106376654710019</c:v>
                </c:pt>
                <c:pt idx="6">
                  <c:v>0.14135449923428034</c:v>
                </c:pt>
                <c:pt idx="7">
                  <c:v>0.17960390852829011</c:v>
                </c:pt>
                <c:pt idx="8">
                  <c:v>0.10275098394867754</c:v>
                </c:pt>
                <c:pt idx="9">
                  <c:v>-4.6819385503541255E-2</c:v>
                </c:pt>
                <c:pt idx="10">
                  <c:v>-0.40615242127459261</c:v>
                </c:pt>
                <c:pt idx="11">
                  <c:v>0.56342316388455949</c:v>
                </c:pt>
                <c:pt idx="12">
                  <c:v>-0.39511546488131266</c:v>
                </c:pt>
                <c:pt idx="13">
                  <c:v>-0.63741752196748713</c:v>
                </c:pt>
                <c:pt idx="14">
                  <c:v>0.18029864284099872</c:v>
                </c:pt>
                <c:pt idx="15">
                  <c:v>0.64410914832977006</c:v>
                </c:pt>
                <c:pt idx="16">
                  <c:v>5.3366286599999313E-2</c:v>
                </c:pt>
                <c:pt idx="17">
                  <c:v>3.1292440372252983E-2</c:v>
                </c:pt>
                <c:pt idx="18">
                  <c:v>-0.12409158275819987</c:v>
                </c:pt>
                <c:pt idx="19">
                  <c:v>-0.12903362092392889</c:v>
                </c:pt>
                <c:pt idx="20">
                  <c:v>0.39586209976896569</c:v>
                </c:pt>
                <c:pt idx="21">
                  <c:v>0.27256622922118545</c:v>
                </c:pt>
                <c:pt idx="22">
                  <c:v>-5.0577871706999122E-2</c:v>
                </c:pt>
                <c:pt idx="23">
                  <c:v>2.8547145000002105E-2</c:v>
                </c:pt>
                <c:pt idx="24">
                  <c:v>-0.46922571015382086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D17-46C3-B279-AFB8AA014583}"/>
            </c:ext>
          </c:extLst>
        </c:ser>
        <c:ser>
          <c:idx val="2"/>
          <c:order val="2"/>
          <c:tx>
            <c:strRef>
              <c:f>LowConc!$O$38</c:f>
              <c:strCache>
                <c:ptCount val="1"/>
                <c:pt idx="0">
                  <c:v>80W-2min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'2withSoil'!$A$3:$A$27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'2withSoil'!$W$3:$W$27</c:f>
              <c:numCache>
                <c:formatCode>General</c:formatCode>
                <c:ptCount val="25"/>
                <c:pt idx="0">
                  <c:v>-0.15321083428808357</c:v>
                </c:pt>
                <c:pt idx="1">
                  <c:v>0.14824711759327336</c:v>
                </c:pt>
                <c:pt idx="2">
                  <c:v>4.7248872506550188E-2</c:v>
                </c:pt>
                <c:pt idx="3">
                  <c:v>0.13238828780237988</c:v>
                </c:pt>
                <c:pt idx="4">
                  <c:v>0.6461597236128469</c:v>
                </c:pt>
                <c:pt idx="5">
                  <c:v>-0.58953133437865191</c:v>
                </c:pt>
                <c:pt idx="6">
                  <c:v>-0.11429262516726624</c:v>
                </c:pt>
                <c:pt idx="7">
                  <c:v>-0.39871612550797408</c:v>
                </c:pt>
                <c:pt idx="8">
                  <c:v>-0.36799857306340122</c:v>
                </c:pt>
                <c:pt idx="9">
                  <c:v>-0.3939566605477367</c:v>
                </c:pt>
                <c:pt idx="10">
                  <c:v>-0.86677201414838834</c:v>
                </c:pt>
                <c:pt idx="11">
                  <c:v>1.6219636128511183E-2</c:v>
                </c:pt>
                <c:pt idx="12">
                  <c:v>-0.8423638816132506</c:v>
                </c:pt>
                <c:pt idx="13">
                  <c:v>-0.29722886682322347</c:v>
                </c:pt>
                <c:pt idx="14">
                  <c:v>-2.2709577024038197E-3</c:v>
                </c:pt>
                <c:pt idx="15">
                  <c:v>0.28646306910890473</c:v>
                </c:pt>
                <c:pt idx="16">
                  <c:v>4.9475003822144537E-2</c:v>
                </c:pt>
                <c:pt idx="17">
                  <c:v>-0.56391585254167431</c:v>
                </c:pt>
                <c:pt idx="18">
                  <c:v>-4.1185836004499876E-2</c:v>
                </c:pt>
                <c:pt idx="19">
                  <c:v>-1.8428072992309197E-2</c:v>
                </c:pt>
                <c:pt idx="20">
                  <c:v>-0.2730517203174756</c:v>
                </c:pt>
                <c:pt idx="21">
                  <c:v>-0.22403183283314121</c:v>
                </c:pt>
                <c:pt idx="22">
                  <c:v>-7.2220447037850022E-2</c:v>
                </c:pt>
                <c:pt idx="23">
                  <c:v>9.3861059957999871E-2</c:v>
                </c:pt>
                <c:pt idx="24">
                  <c:v>-0.54806380184351067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D17-46C3-B279-AFB8AA014583}"/>
            </c:ext>
          </c:extLst>
        </c:ser>
        <c:ser>
          <c:idx val="3"/>
          <c:order val="3"/>
          <c:tx>
            <c:strRef>
              <c:f>LowConc!$P$30</c:f>
              <c:strCache>
                <c:ptCount val="1"/>
                <c:pt idx="0">
                  <c:v>100W-2min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'2withSoil'!$A$3:$A$27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'2withSoil'!$X$3:$X$27</c:f>
              <c:numCache>
                <c:formatCode>General</c:formatCode>
                <c:ptCount val="25"/>
                <c:pt idx="0">
                  <c:v>-3.2799613369769887E-2</c:v>
                </c:pt>
                <c:pt idx="1">
                  <c:v>3.8191901933661399E-2</c:v>
                </c:pt>
                <c:pt idx="2">
                  <c:v>6.5782475999998535E-2</c:v>
                </c:pt>
                <c:pt idx="3">
                  <c:v>-1.019654028539918E-2</c:v>
                </c:pt>
                <c:pt idx="4">
                  <c:v>0.7371767457562548</c:v>
                </c:pt>
                <c:pt idx="5">
                  <c:v>-0.17626776310096304</c:v>
                </c:pt>
                <c:pt idx="6">
                  <c:v>-9.1113485101626424E-2</c:v>
                </c:pt>
                <c:pt idx="7">
                  <c:v>-0.26477778251189044</c:v>
                </c:pt>
                <c:pt idx="8">
                  <c:v>-0.35626052635427463</c:v>
                </c:pt>
                <c:pt idx="9">
                  <c:v>-0.28126959640966298</c:v>
                </c:pt>
                <c:pt idx="10">
                  <c:v>-0.96601389250133707</c:v>
                </c:pt>
                <c:pt idx="11">
                  <c:v>-1.6913324299135724E-2</c:v>
                </c:pt>
                <c:pt idx="12">
                  <c:v>-1.0753868866125291</c:v>
                </c:pt>
                <c:pt idx="13">
                  <c:v>0.31173328074142148</c:v>
                </c:pt>
                <c:pt idx="14">
                  <c:v>-0.13205289099043682</c:v>
                </c:pt>
                <c:pt idx="15">
                  <c:v>0.36178762386963825</c:v>
                </c:pt>
                <c:pt idx="16">
                  <c:v>-0.26504373069809972</c:v>
                </c:pt>
                <c:pt idx="17">
                  <c:v>-0.59975232778506182</c:v>
                </c:pt>
                <c:pt idx="18">
                  <c:v>3.3904389149999048E-3</c:v>
                </c:pt>
                <c:pt idx="19">
                  <c:v>-0.39865915256728002</c:v>
                </c:pt>
                <c:pt idx="20">
                  <c:v>-1.1590560258100382</c:v>
                </c:pt>
                <c:pt idx="21">
                  <c:v>-7.9394855754649996E-2</c:v>
                </c:pt>
                <c:pt idx="22">
                  <c:v>0.11415947027710427</c:v>
                </c:pt>
                <c:pt idx="23">
                  <c:v>5.7797020574999802E-2</c:v>
                </c:pt>
                <c:pt idx="24">
                  <c:v>-0.21247482721215505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D17-46C3-B279-AFB8AA014583}"/>
            </c:ext>
          </c:extLst>
        </c:ser>
        <c:ser>
          <c:idx val="4"/>
          <c:order val="4"/>
          <c:tx>
            <c:strRef>
              <c:f>LowConc!$Q$30</c:f>
              <c:strCache>
                <c:ptCount val="1"/>
                <c:pt idx="0">
                  <c:v>120W-2min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'2withSoil'!$A$3:$A$27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'2withSoil'!$Y$3:$Y$27</c:f>
              <c:numCache>
                <c:formatCode>General</c:formatCode>
                <c:ptCount val="25"/>
                <c:pt idx="0">
                  <c:v>-0.1028116596896016</c:v>
                </c:pt>
                <c:pt idx="1">
                  <c:v>0.27684332590362359</c:v>
                </c:pt>
                <c:pt idx="2">
                  <c:v>-6.3945584999999916E-2</c:v>
                </c:pt>
                <c:pt idx="3">
                  <c:v>0.33470082249209909</c:v>
                </c:pt>
                <c:pt idx="4">
                  <c:v>0.49901512068108289</c:v>
                </c:pt>
                <c:pt idx="5">
                  <c:v>0.13372332537588072</c:v>
                </c:pt>
                <c:pt idx="6">
                  <c:v>-0.25788485039200637</c:v>
                </c:pt>
                <c:pt idx="7">
                  <c:v>-6.8718886165122228E-3</c:v>
                </c:pt>
                <c:pt idx="8">
                  <c:v>1.1854824361119398E-3</c:v>
                </c:pt>
                <c:pt idx="9">
                  <c:v>-7.3409646250869542E-2</c:v>
                </c:pt>
                <c:pt idx="10">
                  <c:v>-0.22309555017976379</c:v>
                </c:pt>
                <c:pt idx="11">
                  <c:v>0.11361278199410307</c:v>
                </c:pt>
                <c:pt idx="12">
                  <c:v>-0.44862535419262173</c:v>
                </c:pt>
                <c:pt idx="13">
                  <c:v>1.0818178443232576</c:v>
                </c:pt>
                <c:pt idx="14">
                  <c:v>0.22483375362085312</c:v>
                </c:pt>
                <c:pt idx="15">
                  <c:v>5.5502730935952371E-2</c:v>
                </c:pt>
                <c:pt idx="16">
                  <c:v>7.9503206614650601E-2</c:v>
                </c:pt>
                <c:pt idx="17">
                  <c:v>-0.53151349911173895</c:v>
                </c:pt>
                <c:pt idx="18">
                  <c:v>2.3376089600549932E-2</c:v>
                </c:pt>
                <c:pt idx="19">
                  <c:v>2.5048726965088974E-3</c:v>
                </c:pt>
                <c:pt idx="20">
                  <c:v>-0.71686772180651204</c:v>
                </c:pt>
                <c:pt idx="21">
                  <c:v>-3.2455983119529463E-2</c:v>
                </c:pt>
                <c:pt idx="22">
                  <c:v>0.12570106599710851</c:v>
                </c:pt>
                <c:pt idx="23">
                  <c:v>4.6088299440000036E-2</c:v>
                </c:pt>
                <c:pt idx="24">
                  <c:v>-0.34062677863697743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5D17-46C3-B279-AFB8AA014583}"/>
            </c:ext>
          </c:extLst>
        </c:ser>
        <c:ser>
          <c:idx val="5"/>
          <c:order val="5"/>
          <c:tx>
            <c:strRef>
              <c:f>LowConc!$R$30</c:f>
              <c:strCache>
                <c:ptCount val="1"/>
                <c:pt idx="0">
                  <c:v>133W-2min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noFill/>
              <a:ln w="9525">
                <a:solidFill>
                  <a:srgbClr val="D22EA7"/>
                </a:solidFill>
              </a:ln>
              <a:effectLst/>
            </c:spPr>
          </c:marker>
          <c:xVal>
            <c:numRef>
              <c:f>'2withSoil'!$A$3:$A$27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'2withSoil'!$Z$3:$Z$27</c:f>
              <c:numCache>
                <c:formatCode>General</c:formatCode>
                <c:ptCount val="25"/>
                <c:pt idx="0">
                  <c:v>0.28758246573100621</c:v>
                </c:pt>
                <c:pt idx="1">
                  <c:v>0.17844909003078158</c:v>
                </c:pt>
                <c:pt idx="2">
                  <c:v>-0.10833124210424838</c:v>
                </c:pt>
                <c:pt idx="3">
                  <c:v>0.16135861500000104</c:v>
                </c:pt>
                <c:pt idx="4">
                  <c:v>0.16420101981570667</c:v>
                </c:pt>
                <c:pt idx="5">
                  <c:v>0.62066591332819954</c:v>
                </c:pt>
                <c:pt idx="6">
                  <c:v>0.86725887320757877</c:v>
                </c:pt>
                <c:pt idx="7">
                  <c:v>-0.53568698766086875</c:v>
                </c:pt>
                <c:pt idx="8">
                  <c:v>-0.53020626972288554</c:v>
                </c:pt>
                <c:pt idx="9">
                  <c:v>0.41472597645330112</c:v>
                </c:pt>
                <c:pt idx="10">
                  <c:v>-0.6097731202674801</c:v>
                </c:pt>
                <c:pt idx="11">
                  <c:v>0.68097833599188817</c:v>
                </c:pt>
                <c:pt idx="12">
                  <c:v>-1.071362319926692</c:v>
                </c:pt>
                <c:pt idx="13">
                  <c:v>0.64370106539021776</c:v>
                </c:pt>
                <c:pt idx="14">
                  <c:v>0.62746827286679263</c:v>
                </c:pt>
                <c:pt idx="15">
                  <c:v>0.83296318846721107</c:v>
                </c:pt>
                <c:pt idx="16">
                  <c:v>2.3122699719300144E-2</c:v>
                </c:pt>
                <c:pt idx="17">
                  <c:v>-0.98499393373691824</c:v>
                </c:pt>
                <c:pt idx="18">
                  <c:v>-0.12085023213000046</c:v>
                </c:pt>
                <c:pt idx="19">
                  <c:v>0.44470102851531834</c:v>
                </c:pt>
                <c:pt idx="20">
                  <c:v>-0.77545365714238201</c:v>
                </c:pt>
                <c:pt idx="21">
                  <c:v>-1.2635520733185643</c:v>
                </c:pt>
                <c:pt idx="22">
                  <c:v>0.17176404478500018</c:v>
                </c:pt>
                <c:pt idx="23">
                  <c:v>-0.32608207050052496</c:v>
                </c:pt>
                <c:pt idx="24">
                  <c:v>0.10679721366899031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5D17-46C3-B279-AFB8AA014583}"/>
            </c:ext>
          </c:extLst>
        </c:ser>
        <c:ser>
          <c:idx val="6"/>
          <c:order val="6"/>
          <c:tx>
            <c:strRef>
              <c:f>LowConc!$S$30</c:f>
              <c:strCache>
                <c:ptCount val="1"/>
                <c:pt idx="0">
                  <c:v>149W-2min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'2withSoil'!$A$3:$A$27</c:f>
              <c:numCache>
                <c:formatCode>General</c:formatCode>
                <c:ptCount val="25"/>
                <c:pt idx="0">
                  <c:v>0.3</c:v>
                </c:pt>
                <c:pt idx="1">
                  <c:v>0.15</c:v>
                </c:pt>
                <c:pt idx="2">
                  <c:v>0</c:v>
                </c:pt>
                <c:pt idx="3">
                  <c:v>0.3</c:v>
                </c:pt>
                <c:pt idx="4">
                  <c:v>0.375</c:v>
                </c:pt>
                <c:pt idx="5">
                  <c:v>0.375</c:v>
                </c:pt>
                <c:pt idx="6">
                  <c:v>0.44999999999999996</c:v>
                </c:pt>
                <c:pt idx="7">
                  <c:v>0.22499999999999998</c:v>
                </c:pt>
                <c:pt idx="8">
                  <c:v>0.15</c:v>
                </c:pt>
                <c:pt idx="9">
                  <c:v>0.3</c:v>
                </c:pt>
                <c:pt idx="10">
                  <c:v>0.52500000000000002</c:v>
                </c:pt>
                <c:pt idx="11">
                  <c:v>0.52500000000000002</c:v>
                </c:pt>
                <c:pt idx="12">
                  <c:v>0.375</c:v>
                </c:pt>
                <c:pt idx="13">
                  <c:v>0.44999999999999996</c:v>
                </c:pt>
                <c:pt idx="14">
                  <c:v>0.6</c:v>
                </c:pt>
                <c:pt idx="15">
                  <c:v>0.3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0.15</c:v>
                </c:pt>
                <c:pt idx="19">
                  <c:v>0.375</c:v>
                </c:pt>
                <c:pt idx="20">
                  <c:v>0.45</c:v>
                </c:pt>
                <c:pt idx="21">
                  <c:v>0.3</c:v>
                </c:pt>
                <c:pt idx="22">
                  <c:v>7.4999999999999997E-2</c:v>
                </c:pt>
                <c:pt idx="23">
                  <c:v>7.4999999999999997E-2</c:v>
                </c:pt>
                <c:pt idx="24">
                  <c:v>0.22499999999999998</c:v>
                </c:pt>
              </c:numCache>
            </c:numRef>
          </c:xVal>
          <c:yVal>
            <c:numRef>
              <c:f>'2withSoil'!$AA$3:$AA$27</c:f>
              <c:numCache>
                <c:formatCode>General</c:formatCode>
                <c:ptCount val="25"/>
                <c:pt idx="0">
                  <c:v>0.54930271980694556</c:v>
                </c:pt>
                <c:pt idx="1">
                  <c:v>0.28289692299946623</c:v>
                </c:pt>
                <c:pt idx="2">
                  <c:v>0.17477159519160157</c:v>
                </c:pt>
                <c:pt idx="3">
                  <c:v>-0.24682510466099927</c:v>
                </c:pt>
                <c:pt idx="4">
                  <c:v>0.94608594682886604</c:v>
                </c:pt>
                <c:pt idx="5">
                  <c:v>0.36965438164009257</c:v>
                </c:pt>
                <c:pt idx="6">
                  <c:v>0.83804695758287551</c:v>
                </c:pt>
                <c:pt idx="7">
                  <c:v>-2.4327590947063271E-2</c:v>
                </c:pt>
                <c:pt idx="8">
                  <c:v>-0.2793974727350097</c:v>
                </c:pt>
                <c:pt idx="9">
                  <c:v>0.30812829132879038</c:v>
                </c:pt>
                <c:pt idx="10">
                  <c:v>-0.81651010022276793</c:v>
                </c:pt>
                <c:pt idx="11">
                  <c:v>0.92945141089266059</c:v>
                </c:pt>
                <c:pt idx="12">
                  <c:v>-0.62219054384386041</c:v>
                </c:pt>
                <c:pt idx="13">
                  <c:v>0.29149326342803761</c:v>
                </c:pt>
                <c:pt idx="14">
                  <c:v>0.26177510120396619</c:v>
                </c:pt>
                <c:pt idx="15">
                  <c:v>0.76469723967893444</c:v>
                </c:pt>
                <c:pt idx="16">
                  <c:v>0.35470006093980011</c:v>
                </c:pt>
                <c:pt idx="17">
                  <c:v>-0.97903508813883278</c:v>
                </c:pt>
                <c:pt idx="18">
                  <c:v>1.6685360100000324E-2</c:v>
                </c:pt>
                <c:pt idx="19">
                  <c:v>0.42712797311673256</c:v>
                </c:pt>
                <c:pt idx="20">
                  <c:v>-0.45793489053406589</c:v>
                </c:pt>
                <c:pt idx="21">
                  <c:v>-0.98623185459787166</c:v>
                </c:pt>
                <c:pt idx="22">
                  <c:v>0.13554928371599928</c:v>
                </c:pt>
                <c:pt idx="23">
                  <c:v>-0.1383733662794997</c:v>
                </c:pt>
                <c:pt idx="24">
                  <c:v>0.15296413801899966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5D17-46C3-B279-AFB8AA014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608040"/>
        <c:axId val="535608432"/>
        <c:extLst>
          <c:ext xmlns:c15="http://schemas.microsoft.com/office/drawing/2012/chart" uri="{02D57815-91ED-43cb-92C2-25804820EDAC}">
            <c15:filteredScatte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LowConc!$T$30</c15:sqref>
                        </c15:formulaRef>
                      </c:ext>
                    </c:extLst>
                    <c:strCache>
                      <c:ptCount val="1"/>
                      <c:pt idx="0">
                        <c:v>149W5min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'2withSoil'!$A$3:$A$27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0.3</c:v>
                      </c:pt>
                      <c:pt idx="1">
                        <c:v>0.15</c:v>
                      </c:pt>
                      <c:pt idx="2">
                        <c:v>0</c:v>
                      </c:pt>
                      <c:pt idx="3">
                        <c:v>0.3</c:v>
                      </c:pt>
                      <c:pt idx="4">
                        <c:v>0.375</c:v>
                      </c:pt>
                      <c:pt idx="5">
                        <c:v>0.375</c:v>
                      </c:pt>
                      <c:pt idx="6">
                        <c:v>0.44999999999999996</c:v>
                      </c:pt>
                      <c:pt idx="7">
                        <c:v>0.22499999999999998</c:v>
                      </c:pt>
                      <c:pt idx="8">
                        <c:v>0.15</c:v>
                      </c:pt>
                      <c:pt idx="9">
                        <c:v>0.3</c:v>
                      </c:pt>
                      <c:pt idx="10">
                        <c:v>0.52500000000000002</c:v>
                      </c:pt>
                      <c:pt idx="11">
                        <c:v>0.52500000000000002</c:v>
                      </c:pt>
                      <c:pt idx="12">
                        <c:v>0.375</c:v>
                      </c:pt>
                      <c:pt idx="13">
                        <c:v>0.44999999999999996</c:v>
                      </c:pt>
                      <c:pt idx="14">
                        <c:v>0.6</c:v>
                      </c:pt>
                      <c:pt idx="15">
                        <c:v>0.3</c:v>
                      </c:pt>
                      <c:pt idx="16">
                        <c:v>0.22500000000000001</c:v>
                      </c:pt>
                      <c:pt idx="17">
                        <c:v>0.22500000000000001</c:v>
                      </c:pt>
                      <c:pt idx="18">
                        <c:v>0.15</c:v>
                      </c:pt>
                      <c:pt idx="19">
                        <c:v>0.375</c:v>
                      </c:pt>
                      <c:pt idx="20">
                        <c:v>0.45</c:v>
                      </c:pt>
                      <c:pt idx="21">
                        <c:v>0.3</c:v>
                      </c:pt>
                      <c:pt idx="22">
                        <c:v>7.4999999999999997E-2</c:v>
                      </c:pt>
                      <c:pt idx="23">
                        <c:v>7.4999999999999997E-2</c:v>
                      </c:pt>
                      <c:pt idx="24">
                        <c:v>0.22499999999999998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'2withSoil'!$AB$3:$AB$27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0.77691617446137329</c:v>
                      </c:pt>
                      <c:pt idx="1">
                        <c:v>0.40424826170492523</c:v>
                      </c:pt>
                      <c:pt idx="2">
                        <c:v>2.5663004999999739E-2</c:v>
                      </c:pt>
                      <c:pt idx="3">
                        <c:v>-3.2092685266499998E-2</c:v>
                      </c:pt>
                      <c:pt idx="4">
                        <c:v>1.4711903752942987</c:v>
                      </c:pt>
                      <c:pt idx="5">
                        <c:v>0.33766598501722811</c:v>
                      </c:pt>
                      <c:pt idx="6">
                        <c:v>1.8908987769459458</c:v>
                      </c:pt>
                      <c:pt idx="7">
                        <c:v>0.56974737280972576</c:v>
                      </c:pt>
                      <c:pt idx="8">
                        <c:v>0.10396680466417862</c:v>
                      </c:pt>
                      <c:pt idx="9">
                        <c:v>6.4066585017226174E-2</c:v>
                      </c:pt>
                      <c:pt idx="10">
                        <c:v>-0.42496034660781845</c:v>
                      </c:pt>
                      <c:pt idx="11">
                        <c:v>1.0766710556473456</c:v>
                      </c:pt>
                      <c:pt idx="12">
                        <c:v>-0.3440031253092144</c:v>
                      </c:pt>
                      <c:pt idx="13">
                        <c:v>0.53361685316277629</c:v>
                      </c:pt>
                      <c:pt idx="14">
                        <c:v>1.5393497556473434</c:v>
                      </c:pt>
                      <c:pt idx="15">
                        <c:v>1.391384237491156</c:v>
                      </c:pt>
                      <c:pt idx="16">
                        <c:v>-0.14648268526650021</c:v>
                      </c:pt>
                      <c:pt idx="17">
                        <c:v>-0.63072647933518411</c:v>
                      </c:pt>
                      <c:pt idx="18">
                        <c:v>0.17549284922999853</c:v>
                      </c:pt>
                      <c:pt idx="19">
                        <c:v>0.40740775316277222</c:v>
                      </c:pt>
                      <c:pt idx="20">
                        <c:v>-0.63021184660781415</c:v>
                      </c:pt>
                      <c:pt idx="21">
                        <c:v>-0.63569982696086669</c:v>
                      </c:pt>
                      <c:pt idx="22">
                        <c:v>4.3826864470652538E-2</c:v>
                      </c:pt>
                      <c:pt idx="23">
                        <c:v>-4.5260621038710092E-2</c:v>
                      </c:pt>
                      <c:pt idx="24">
                        <c:v>0.20567540631582659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7-5D17-46C3-B279-AFB8AA014583}"/>
                  </c:ext>
                </c:extLst>
              </c15:ser>
            </c15:filteredScatterSeries>
          </c:ext>
        </c:extLst>
      </c:scatterChart>
      <c:valAx>
        <c:axId val="535608040"/>
        <c:scaling>
          <c:orientation val="minMax"/>
          <c:max val="0.6000000000000000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 CNT Mass (mg)</a:t>
                </a:r>
              </a:p>
            </c:rich>
          </c:tx>
          <c:layout>
            <c:manualLayout>
              <c:xMode val="edge"/>
              <c:yMode val="edge"/>
              <c:x val="0.38454133858267714"/>
              <c:y val="0.93287037037037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5608432"/>
        <c:crosses val="autoZero"/>
        <c:crossBetween val="midCat"/>
      </c:valAx>
      <c:valAx>
        <c:axId val="535608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Differences</a:t>
                </a:r>
                <a:r>
                  <a:rPr lang="en-US" baseline="0"/>
                  <a:t> in </a:t>
                </a:r>
                <a:r>
                  <a:rPr lang="el-GR" baseline="0"/>
                  <a:t>Δ</a:t>
                </a:r>
                <a:r>
                  <a:rPr lang="en-US"/>
                  <a:t> T(</a:t>
                </a:r>
                <a:r>
                  <a:rPr lang="en-US">
                    <a:latin typeface="Calibri" panose="020F0502020204030204" pitchFamily="34" charset="0"/>
                  </a:rPr>
                  <a:t>°</a:t>
                </a:r>
                <a:r>
                  <a:rPr lang="en-US"/>
                  <a:t>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56080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3733245844269465"/>
          <c:y val="5.174358413531642E-2"/>
          <c:w val="0.42377865266841647"/>
          <c:h val="0.19280876348789736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MWCNT-COOH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'3withsoil'!$N$46</c:f>
              <c:strCache>
                <c:ptCount val="1"/>
                <c:pt idx="0">
                  <c:v>40W-2min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3565835520559925E-2"/>
                  <c:y val="-0.657479585885097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'3withsoil'!$M$47:$M$51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'3withsoil'!$N$47:$N$51</c:f>
              <c:numCache>
                <c:formatCode>General</c:formatCode>
                <c:ptCount val="5"/>
                <c:pt idx="0">
                  <c:v>0.43194743585273443</c:v>
                </c:pt>
                <c:pt idx="1">
                  <c:v>0.96578900000000001</c:v>
                </c:pt>
                <c:pt idx="2">
                  <c:v>1.5255064681474195</c:v>
                </c:pt>
                <c:pt idx="3">
                  <c:v>2.3456199999999998</c:v>
                </c:pt>
                <c:pt idx="4">
                  <c:v>3.673085842945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A2-425E-8732-712B09122C42}"/>
            </c:ext>
          </c:extLst>
        </c:ser>
        <c:ser>
          <c:idx val="1"/>
          <c:order val="1"/>
          <c:tx>
            <c:strRef>
              <c:f>'3withsoil'!$O$46</c:f>
              <c:strCache>
                <c:ptCount val="1"/>
                <c:pt idx="0">
                  <c:v>60W2min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7643416447944008"/>
                  <c:y val="-0.334557451151939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'3withsoil'!$M$47:$M$51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'3withsoil'!$O$47:$O$51</c:f>
              <c:numCache>
                <c:formatCode>General</c:formatCode>
                <c:ptCount val="5"/>
                <c:pt idx="0">
                  <c:v>0.78203161251732567</c:v>
                </c:pt>
                <c:pt idx="1">
                  <c:v>1.7342565000000001</c:v>
                </c:pt>
                <c:pt idx="2">
                  <c:v>2.7346426388408283</c:v>
                </c:pt>
                <c:pt idx="3">
                  <c:v>3.8670093200000002</c:v>
                </c:pt>
                <c:pt idx="4">
                  <c:v>4.9241424850000008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A2-425E-8732-712B09122C42}"/>
            </c:ext>
          </c:extLst>
        </c:ser>
        <c:ser>
          <c:idx val="2"/>
          <c:order val="2"/>
          <c:tx>
            <c:strRef>
              <c:f>'3withsoil'!$P$46</c:f>
              <c:strCache>
                <c:ptCount val="1"/>
                <c:pt idx="0">
                  <c:v>80W-2min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532305336832896"/>
                  <c:y val="-0.396908355205599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'3withsoil'!$M$47:$M$51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'3withsoil'!$P$47:$P$51</c:f>
              <c:numCache>
                <c:formatCode>General</c:formatCode>
                <c:ptCount val="5"/>
                <c:pt idx="0">
                  <c:v>0.84936623867548633</c:v>
                </c:pt>
                <c:pt idx="1">
                  <c:v>2.10998324</c:v>
                </c:pt>
                <c:pt idx="2">
                  <c:v>3.3815603185629999</c:v>
                </c:pt>
                <c:pt idx="3">
                  <c:v>4.2678087400000004</c:v>
                </c:pt>
                <c:pt idx="4">
                  <c:v>6.2066706099999998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A2-425E-8732-712B09122C42}"/>
            </c:ext>
          </c:extLst>
        </c:ser>
        <c:ser>
          <c:idx val="3"/>
          <c:order val="3"/>
          <c:tx>
            <c:strRef>
              <c:f>'3withsoil'!$Q$46</c:f>
              <c:strCache>
                <c:ptCount val="1"/>
                <c:pt idx="0">
                  <c:v>100W2min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7921194225721784"/>
                  <c:y val="3.35436716243802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'3withsoil'!$M$47:$M$51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'3withsoil'!$Q$47:$Q$51</c:f>
              <c:numCache>
                <c:formatCode>General</c:formatCode>
                <c:ptCount val="5"/>
                <c:pt idx="0">
                  <c:v>1.5345402976596674</c:v>
                </c:pt>
                <c:pt idx="1">
                  <c:v>2.67122321</c:v>
                </c:pt>
                <c:pt idx="2">
                  <c:v>3.9381427728022702</c:v>
                </c:pt>
                <c:pt idx="3">
                  <c:v>4.9315323099999997</c:v>
                </c:pt>
                <c:pt idx="4">
                  <c:v>7.7727614312000002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A2-425E-8732-712B09122C42}"/>
            </c:ext>
          </c:extLst>
        </c:ser>
        <c:ser>
          <c:idx val="4"/>
          <c:order val="4"/>
          <c:tx>
            <c:strRef>
              <c:f>'3withsoil'!$R$46</c:f>
              <c:strCache>
                <c:ptCount val="1"/>
                <c:pt idx="0">
                  <c:v>120W-2min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7643416447944007"/>
                  <c:y val="-1.85593467483231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'3withsoil'!$M$47:$M$51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'3withsoil'!$R$47:$R$51</c:f>
              <c:numCache>
                <c:formatCode>General</c:formatCode>
                <c:ptCount val="5"/>
                <c:pt idx="0">
                  <c:v>2.0517968864319904</c:v>
                </c:pt>
                <c:pt idx="1">
                  <c:v>3.009873212</c:v>
                </c:pt>
                <c:pt idx="2">
                  <c:v>4.73814277280227</c:v>
                </c:pt>
                <c:pt idx="3">
                  <c:v>6.3329087399999997</c:v>
                </c:pt>
                <c:pt idx="4">
                  <c:v>9.9239820899999991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AA2-425E-8732-712B09122C42}"/>
            </c:ext>
          </c:extLst>
        </c:ser>
        <c:ser>
          <c:idx val="5"/>
          <c:order val="5"/>
          <c:tx>
            <c:strRef>
              <c:f>'3withsoil'!$S$46</c:f>
              <c:strCache>
                <c:ptCount val="1"/>
                <c:pt idx="0">
                  <c:v>133W-2min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7921194225721784"/>
                  <c:y val="-5.39774715660542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'3withsoil'!$M$47:$M$51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'3withsoil'!$S$47:$S$51</c:f>
              <c:numCache>
                <c:formatCode>General</c:formatCode>
                <c:ptCount val="5"/>
                <c:pt idx="0">
                  <c:v>2.2705645722487233</c:v>
                </c:pt>
                <c:pt idx="1">
                  <c:v>3.3421675450000001</c:v>
                </c:pt>
                <c:pt idx="2">
                  <c:v>5.7510881500000002</c:v>
                </c:pt>
                <c:pt idx="3">
                  <c:v>7.7533412100000003</c:v>
                </c:pt>
                <c:pt idx="4">
                  <c:v>11.026959698999999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AA2-425E-8732-712B09122C42}"/>
            </c:ext>
          </c:extLst>
        </c:ser>
        <c:ser>
          <c:idx val="6"/>
          <c:order val="6"/>
          <c:tx>
            <c:strRef>
              <c:f>'3withsoil'!$T$46</c:f>
              <c:strCache>
                <c:ptCount val="1"/>
                <c:pt idx="0">
                  <c:v>149W-2min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7521194225721783"/>
                  <c:y val="-9.8190069991251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'3withsoil'!$M$47:$M$51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'3withsoil'!$T$47:$T$51</c:f>
              <c:numCache>
                <c:formatCode>General</c:formatCode>
                <c:ptCount val="5"/>
                <c:pt idx="0">
                  <c:v>2.5516377420209437</c:v>
                </c:pt>
                <c:pt idx="1">
                  <c:v>4.2345117202500004</c:v>
                </c:pt>
                <c:pt idx="2">
                  <c:v>7.08161455879298</c:v>
                </c:pt>
                <c:pt idx="3">
                  <c:v>8.6075123199999997</c:v>
                </c:pt>
                <c:pt idx="4">
                  <c:v>12.9152495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AA2-425E-8732-712B09122C42}"/>
            </c:ext>
          </c:extLst>
        </c:ser>
        <c:ser>
          <c:idx val="7"/>
          <c:order val="7"/>
          <c:tx>
            <c:strRef>
              <c:f>'3withsoil'!$U$46</c:f>
              <c:strCache>
                <c:ptCount val="1"/>
                <c:pt idx="0">
                  <c:v>149W-5min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7643416447944007"/>
                  <c:y val="-0.199490740740740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'3withsoil'!$M$47:$M$51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'3withsoil'!$U$47:$U$51</c:f>
              <c:numCache>
                <c:formatCode>General</c:formatCode>
                <c:ptCount val="5"/>
                <c:pt idx="0">
                  <c:v>2.9711987199999998</c:v>
                </c:pt>
                <c:pt idx="1">
                  <c:v>5.4275009699999996</c:v>
                </c:pt>
                <c:pt idx="2">
                  <c:v>8.6209977341293005</c:v>
                </c:pt>
                <c:pt idx="3">
                  <c:v>10.382567543218</c:v>
                </c:pt>
                <c:pt idx="4">
                  <c:v>12.971841861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AA2-425E-8732-712B0912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789616"/>
        <c:axId val="624790008"/>
      </c:scatterChart>
      <c:valAx>
        <c:axId val="62478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790008"/>
        <c:crosses val="autoZero"/>
        <c:crossBetween val="midCat"/>
      </c:valAx>
      <c:valAx>
        <c:axId val="62479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7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/>
              <a:t>(b)</a:t>
            </a:r>
          </a:p>
        </c:rich>
      </c:tx>
      <c:layout>
        <c:manualLayout>
          <c:xMode val="edge"/>
          <c:yMode val="edge"/>
          <c:x val="0.51080555555555551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6977252843394"/>
          <c:y val="0.10188084197210742"/>
          <c:w val="0.81249978127734035"/>
          <c:h val="0.79858194808982208"/>
        </c:manualLayout>
      </c:layout>
      <c:scatterChart>
        <c:scatterStyle val="lineMarker"/>
        <c:varyColors val="0"/>
        <c:ser>
          <c:idx val="0"/>
          <c:order val="0"/>
          <c:tx>
            <c:strRef>
              <c:f>LowConc!$M$30</c:f>
              <c:strCache>
                <c:ptCount val="1"/>
                <c:pt idx="0">
                  <c:v>40W-2min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'3withsoil'!$V$3:$V$27</c:f>
              <c:numCache>
                <c:formatCode>General</c:formatCode>
                <c:ptCount val="25"/>
                <c:pt idx="0">
                  <c:v>0.12568173729336429</c:v>
                </c:pt>
                <c:pt idx="1">
                  <c:v>0.15412544710908538</c:v>
                </c:pt>
                <c:pt idx="2">
                  <c:v>-8.332984294500001E-2</c:v>
                </c:pt>
                <c:pt idx="3">
                  <c:v>0.19114502853614468</c:v>
                </c:pt>
                <c:pt idx="4">
                  <c:v>4.7521194914326159E-2</c:v>
                </c:pt>
                <c:pt idx="5">
                  <c:v>0.22392193671306515</c:v>
                </c:pt>
                <c:pt idx="6">
                  <c:v>0.50426906904807467</c:v>
                </c:pt>
                <c:pt idx="7">
                  <c:v>0.46417645886302594</c:v>
                </c:pt>
                <c:pt idx="8">
                  <c:v>-8.9081130340584735E-3</c:v>
                </c:pt>
                <c:pt idx="9">
                  <c:v>-0.41611632260012144</c:v>
                </c:pt>
                <c:pt idx="10">
                  <c:v>0.28317683472884703</c:v>
                </c:pt>
                <c:pt idx="11">
                  <c:v>0.60900986100907595</c:v>
                </c:pt>
                <c:pt idx="12">
                  <c:v>-0.24854189956568717</c:v>
                </c:pt>
                <c:pt idx="13">
                  <c:v>-0.13442646469382069</c:v>
                </c:pt>
                <c:pt idx="14">
                  <c:v>0.39044996201380933</c:v>
                </c:pt>
                <c:pt idx="15">
                  <c:v>5.4545881040494848E-2</c:v>
                </c:pt>
                <c:pt idx="16">
                  <c:v>-9.2593952369999677E-2</c:v>
                </c:pt>
                <c:pt idx="17">
                  <c:v>-0.22277697758536696</c:v>
                </c:pt>
                <c:pt idx="18">
                  <c:v>-1.5993702368080065E-2</c:v>
                </c:pt>
                <c:pt idx="19">
                  <c:v>-0.34451086975945522</c:v>
                </c:pt>
                <c:pt idx="20">
                  <c:v>-0.18927778503446646</c:v>
                </c:pt>
                <c:pt idx="21">
                  <c:v>-0.16142363718898523</c:v>
                </c:pt>
                <c:pt idx="22">
                  <c:v>1.3258508056869456E-2</c:v>
                </c:pt>
                <c:pt idx="23">
                  <c:v>0.18554981758288269</c:v>
                </c:pt>
                <c:pt idx="24">
                  <c:v>-0.24898607817235074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A212-4508-B27E-75E231F4AC76}"/>
            </c:ext>
          </c:extLst>
        </c:ser>
        <c:ser>
          <c:idx val="1"/>
          <c:order val="1"/>
          <c:tx>
            <c:strRef>
              <c:f>LowConc!$N$38</c:f>
              <c:strCache>
                <c:ptCount val="1"/>
                <c:pt idx="0">
                  <c:v>60W-2min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'3withsoil'!$W$3:$W$26</c:f>
              <c:numCache>
                <c:formatCode>General</c:formatCode>
                <c:ptCount val="24"/>
                <c:pt idx="0">
                  <c:v>-0.19439057159523543</c:v>
                </c:pt>
                <c:pt idx="1">
                  <c:v>0.12915500278204917</c:v>
                </c:pt>
                <c:pt idx="2">
                  <c:v>-6.6243455000001283E-2</c:v>
                </c:pt>
                <c:pt idx="3">
                  <c:v>0.13921690732730951</c:v>
                </c:pt>
                <c:pt idx="4">
                  <c:v>0.26467277750307616</c:v>
                </c:pt>
                <c:pt idx="5">
                  <c:v>-0.41043454925972789</c:v>
                </c:pt>
                <c:pt idx="6">
                  <c:v>0.3821069131987791</c:v>
                </c:pt>
                <c:pt idx="7">
                  <c:v>-0.23965606486808078</c:v>
                </c:pt>
                <c:pt idx="8">
                  <c:v>0.26789702538752636</c:v>
                </c:pt>
                <c:pt idx="9">
                  <c:v>0.18999866334725901</c:v>
                </c:pt>
                <c:pt idx="10">
                  <c:v>-0.12834434184289378</c:v>
                </c:pt>
                <c:pt idx="11">
                  <c:v>0.93345521464883063</c:v>
                </c:pt>
                <c:pt idx="12">
                  <c:v>0.1050580608816869</c:v>
                </c:pt>
                <c:pt idx="13">
                  <c:v>-0.43979511855618725</c:v>
                </c:pt>
                <c:pt idx="14">
                  <c:v>0.36678813000300181</c:v>
                </c:pt>
                <c:pt idx="15">
                  <c:v>0.34703858157338097</c:v>
                </c:pt>
                <c:pt idx="16">
                  <c:v>5.3366286599999313E-2</c:v>
                </c:pt>
                <c:pt idx="17">
                  <c:v>0.23994146227485835</c:v>
                </c:pt>
                <c:pt idx="18">
                  <c:v>-4.1962890281170395E-2</c:v>
                </c:pt>
                <c:pt idx="19">
                  <c:v>-0.23088375243472825</c:v>
                </c:pt>
                <c:pt idx="20">
                  <c:v>-0.32249679113053453</c:v>
                </c:pt>
                <c:pt idx="21">
                  <c:v>-0.3108032775820444</c:v>
                </c:pt>
                <c:pt idx="22">
                  <c:v>0.23664028901588896</c:v>
                </c:pt>
                <c:pt idx="23">
                  <c:v>-0.11368116881727097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A212-4508-B27E-75E231F4AC76}"/>
            </c:ext>
          </c:extLst>
        </c:ser>
        <c:ser>
          <c:idx val="2"/>
          <c:order val="2"/>
          <c:tx>
            <c:strRef>
              <c:f>LowConc!$O$38</c:f>
              <c:strCache>
                <c:ptCount val="1"/>
                <c:pt idx="0">
                  <c:v>80W-2min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'3withsoil'!$X$3:$X$27</c:f>
              <c:numCache>
                <c:formatCode>General</c:formatCode>
                <c:ptCount val="25"/>
                <c:pt idx="0">
                  <c:v>0.176263677219616</c:v>
                </c:pt>
                <c:pt idx="1">
                  <c:v>0.14824711759327336</c:v>
                </c:pt>
                <c:pt idx="2">
                  <c:v>0.18233181999999992</c:v>
                </c:pt>
                <c:pt idx="3">
                  <c:v>0.45607288242215027</c:v>
                </c:pt>
                <c:pt idx="4">
                  <c:v>0.2181185569173465</c:v>
                </c:pt>
                <c:pt idx="5">
                  <c:v>0.49386485185964801</c:v>
                </c:pt>
                <c:pt idx="6">
                  <c:v>1.0041857991335945E-2</c:v>
                </c:pt>
                <c:pt idx="7">
                  <c:v>-5.0768532367406749E-4</c:v>
                </c:pt>
                <c:pt idx="8">
                  <c:v>-0.42539042350990108</c:v>
                </c:pt>
                <c:pt idx="9">
                  <c:v>-0.19315178051013682</c:v>
                </c:pt>
                <c:pt idx="10">
                  <c:v>-0.47606140482298898</c:v>
                </c:pt>
                <c:pt idx="11">
                  <c:v>0.49252055697261099</c:v>
                </c:pt>
                <c:pt idx="12">
                  <c:v>-0.59078836289305059</c:v>
                </c:pt>
                <c:pt idx="13">
                  <c:v>0.12537535251227538</c:v>
                </c:pt>
                <c:pt idx="14">
                  <c:v>0.17182010053169705</c:v>
                </c:pt>
                <c:pt idx="15">
                  <c:v>0.36479625433309693</c:v>
                </c:pt>
                <c:pt idx="16">
                  <c:v>4.9475003822144537E-2</c:v>
                </c:pt>
                <c:pt idx="17">
                  <c:v>-1.1109026140512785</c:v>
                </c:pt>
                <c:pt idx="18">
                  <c:v>-0.37745242195807105</c:v>
                </c:pt>
                <c:pt idx="19">
                  <c:v>0.59174298007139114</c:v>
                </c:pt>
                <c:pt idx="20">
                  <c:v>-0.4984857252902728</c:v>
                </c:pt>
                <c:pt idx="21">
                  <c:v>-0.10858186635614153</c:v>
                </c:pt>
                <c:pt idx="22">
                  <c:v>0.33076881763589938</c:v>
                </c:pt>
                <c:pt idx="23">
                  <c:v>4.7952486932039129E-2</c:v>
                </c:pt>
                <c:pt idx="24">
                  <c:v>-0.11111430550020085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212-4508-B27E-75E231F4AC76}"/>
            </c:ext>
          </c:extLst>
        </c:ser>
        <c:ser>
          <c:idx val="3"/>
          <c:order val="3"/>
          <c:tx>
            <c:strRef>
              <c:f>LowConc!$P$30</c:f>
              <c:strCache>
                <c:ptCount val="1"/>
                <c:pt idx="0">
                  <c:v>100W-2min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'3withsoil'!$Y$3:$Y$27</c:f>
              <c:numCache>
                <c:formatCode>General</c:formatCode>
                <c:ptCount val="25"/>
                <c:pt idx="0">
                  <c:v>0.10176575031196222</c:v>
                </c:pt>
                <c:pt idx="1">
                  <c:v>3.8191901933661399E-2</c:v>
                </c:pt>
                <c:pt idx="2">
                  <c:v>0.21056313089999978</c:v>
                </c:pt>
                <c:pt idx="3">
                  <c:v>-0.22120051842849975</c:v>
                </c:pt>
                <c:pt idx="4">
                  <c:v>0.46946767479555618</c:v>
                </c:pt>
                <c:pt idx="5">
                  <c:v>0.14499026974976914</c:v>
                </c:pt>
                <c:pt idx="6">
                  <c:v>0.21111371973607262</c:v>
                </c:pt>
                <c:pt idx="7">
                  <c:v>-0.20754555011749076</c:v>
                </c:pt>
                <c:pt idx="8">
                  <c:v>0.46060419881092685</c:v>
                </c:pt>
                <c:pt idx="9">
                  <c:v>0.56428600622033898</c:v>
                </c:pt>
                <c:pt idx="10">
                  <c:v>-1.0904774208915349</c:v>
                </c:pt>
                <c:pt idx="11">
                  <c:v>0.60339469904119269</c:v>
                </c:pt>
                <c:pt idx="12">
                  <c:v>-0.92465470594072841</c:v>
                </c:pt>
                <c:pt idx="13">
                  <c:v>-0.20137716382457782</c:v>
                </c:pt>
                <c:pt idx="14">
                  <c:v>-5.2143386052136975E-2</c:v>
                </c:pt>
                <c:pt idx="15">
                  <c:v>-6.679872638673956E-2</c:v>
                </c:pt>
                <c:pt idx="16">
                  <c:v>-0.26504373069809972</c:v>
                </c:pt>
                <c:pt idx="17">
                  <c:v>-0.81237942352170833</c:v>
                </c:pt>
                <c:pt idx="18">
                  <c:v>-0.11406048153375004</c:v>
                </c:pt>
                <c:pt idx="19">
                  <c:v>-0.48915819751017864</c:v>
                </c:pt>
                <c:pt idx="20">
                  <c:v>-0.83585806771183968</c:v>
                </c:pt>
                <c:pt idx="21">
                  <c:v>-0.93614835414904896</c:v>
                </c:pt>
                <c:pt idx="22">
                  <c:v>0.44615699744952586</c:v>
                </c:pt>
                <c:pt idx="23">
                  <c:v>0.38028949027273917</c:v>
                </c:pt>
                <c:pt idx="24">
                  <c:v>-0.2372691713287054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212-4508-B27E-75E231F4AC76}"/>
            </c:ext>
          </c:extLst>
        </c:ser>
        <c:ser>
          <c:idx val="4"/>
          <c:order val="4"/>
          <c:tx>
            <c:strRef>
              <c:f>LowConc!$Q$30</c:f>
              <c:strCache>
                <c:ptCount val="1"/>
                <c:pt idx="0">
                  <c:v>120W-2min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'3withsoil'!$Z$3:$Z$27</c:f>
              <c:numCache>
                <c:formatCode>General</c:formatCode>
                <c:ptCount val="25"/>
                <c:pt idx="0">
                  <c:v>0.16176654951892999</c:v>
                </c:pt>
                <c:pt idx="1">
                  <c:v>0.27684332590362359</c:v>
                </c:pt>
                <c:pt idx="2">
                  <c:v>-0.29164993999999922</c:v>
                </c:pt>
                <c:pt idx="3">
                  <c:v>0.10424079080829785</c:v>
                </c:pt>
                <c:pt idx="4">
                  <c:v>-0.4356147978905156</c:v>
                </c:pt>
                <c:pt idx="5">
                  <c:v>0.484695104019913</c:v>
                </c:pt>
                <c:pt idx="6">
                  <c:v>0.31232236283689474</c:v>
                </c:pt>
                <c:pt idx="7">
                  <c:v>0.62331780383248869</c:v>
                </c:pt>
                <c:pt idx="8">
                  <c:v>0.12937243233111317</c:v>
                </c:pt>
                <c:pt idx="9">
                  <c:v>0.42682680173353305</c:v>
                </c:pt>
                <c:pt idx="10">
                  <c:v>-0.40441039211416197</c:v>
                </c:pt>
                <c:pt idx="11">
                  <c:v>0.12843452507242858</c:v>
                </c:pt>
                <c:pt idx="12">
                  <c:v>-0.42078805981752154</c:v>
                </c:pt>
                <c:pt idx="13">
                  <c:v>0.10138863807535969</c:v>
                </c:pt>
                <c:pt idx="14">
                  <c:v>0.88920830481255209</c:v>
                </c:pt>
                <c:pt idx="15">
                  <c:v>-0.61132865355544652</c:v>
                </c:pt>
                <c:pt idx="16">
                  <c:v>7.9503206614650601E-2</c:v>
                </c:pt>
                <c:pt idx="17">
                  <c:v>-0.31138772138282889</c:v>
                </c:pt>
                <c:pt idx="18">
                  <c:v>-0.27081624246166136</c:v>
                </c:pt>
                <c:pt idx="19">
                  <c:v>-0.1410383735199936</c:v>
                </c:pt>
                <c:pt idx="20">
                  <c:v>-0.30563006791660996</c:v>
                </c:pt>
                <c:pt idx="21">
                  <c:v>-0.65205723603772903</c:v>
                </c:pt>
                <c:pt idx="22">
                  <c:v>-0.21045335536929777</c:v>
                </c:pt>
                <c:pt idx="23">
                  <c:v>0.21123227595814953</c:v>
                </c:pt>
                <c:pt idx="24">
                  <c:v>-5.8171459893774369E-3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212-4508-B27E-75E231F4AC76}"/>
            </c:ext>
          </c:extLst>
        </c:ser>
        <c:ser>
          <c:idx val="5"/>
          <c:order val="5"/>
          <c:tx>
            <c:strRef>
              <c:f>LowConc!$R$30</c:f>
              <c:strCache>
                <c:ptCount val="1"/>
                <c:pt idx="0">
                  <c:v>133W-2min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noFill/>
              <a:ln w="9525">
                <a:solidFill>
                  <a:srgbClr val="D22EA7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'3withsoil'!$AA$3:$AA$27</c:f>
              <c:numCache>
                <c:formatCode>General</c:formatCode>
                <c:ptCount val="25"/>
                <c:pt idx="0">
                  <c:v>-0.30467180957899487</c:v>
                </c:pt>
                <c:pt idx="1">
                  <c:v>0.17844909003078158</c:v>
                </c:pt>
                <c:pt idx="2">
                  <c:v>-0.2058614669999983</c:v>
                </c:pt>
                <c:pt idx="3">
                  <c:v>-0.23015263811839937</c:v>
                </c:pt>
                <c:pt idx="4">
                  <c:v>0.16634306284500866</c:v>
                </c:pt>
                <c:pt idx="5">
                  <c:v>0.84299215382790038</c:v>
                </c:pt>
                <c:pt idx="6">
                  <c:v>1.2405678298971807</c:v>
                </c:pt>
                <c:pt idx="7">
                  <c:v>-0.68845471211516696</c:v>
                </c:pt>
                <c:pt idx="8">
                  <c:v>-0.12431149295848698</c:v>
                </c:pt>
                <c:pt idx="9">
                  <c:v>-0.43035768172839894</c:v>
                </c:pt>
                <c:pt idx="10">
                  <c:v>-1.453318341129485</c:v>
                </c:pt>
                <c:pt idx="11">
                  <c:v>1.2932743681277898</c:v>
                </c:pt>
                <c:pt idx="12">
                  <c:v>-1.3291573716914904</c:v>
                </c:pt>
                <c:pt idx="13">
                  <c:v>-0.19228857355048135</c:v>
                </c:pt>
                <c:pt idx="14">
                  <c:v>1.4753755719263921</c:v>
                </c:pt>
                <c:pt idx="15">
                  <c:v>0.87955137676128814</c:v>
                </c:pt>
                <c:pt idx="16">
                  <c:v>2.3122699719300144E-2</c:v>
                </c:pt>
                <c:pt idx="17">
                  <c:v>-1.3713843374184549</c:v>
                </c:pt>
                <c:pt idx="18">
                  <c:v>-0.6863462306334096</c:v>
                </c:pt>
                <c:pt idx="19">
                  <c:v>7.1007065597115115E-2</c:v>
                </c:pt>
                <c:pt idx="20">
                  <c:v>-0.87714298612227992</c:v>
                </c:pt>
                <c:pt idx="21">
                  <c:v>-1.2424559442334662</c:v>
                </c:pt>
                <c:pt idx="22">
                  <c:v>0.76939416584578879</c:v>
                </c:pt>
                <c:pt idx="23">
                  <c:v>0.33266290734571413</c:v>
                </c:pt>
                <c:pt idx="24">
                  <c:v>0.67801786419149046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212-4508-B27E-75E231F4AC76}"/>
            </c:ext>
          </c:extLst>
        </c:ser>
        <c:ser>
          <c:idx val="6"/>
          <c:order val="6"/>
          <c:tx>
            <c:strRef>
              <c:f>LowConc!$S$30</c:f>
              <c:strCache>
                <c:ptCount val="1"/>
                <c:pt idx="0">
                  <c:v>149W-2min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'3withsoil'!$AB$3:$AB$27</c:f>
              <c:numCache>
                <c:formatCode>General</c:formatCode>
                <c:ptCount val="25"/>
                <c:pt idx="0">
                  <c:v>5.0896640100869917E-2</c:v>
                </c:pt>
                <c:pt idx="1">
                  <c:v>0.28289692299946623</c:v>
                </c:pt>
                <c:pt idx="2">
                  <c:v>-1.1165491900000006</c:v>
                </c:pt>
                <c:pt idx="3">
                  <c:v>-2.4822409377900811E-2</c:v>
                </c:pt>
                <c:pt idx="4">
                  <c:v>-0.47320928154563546</c:v>
                </c:pt>
                <c:pt idx="5">
                  <c:v>-0.132203430205589</c:v>
                </c:pt>
                <c:pt idx="6">
                  <c:v>0.96959926442477951</c:v>
                </c:pt>
                <c:pt idx="7">
                  <c:v>-0.19986632268816606</c:v>
                </c:pt>
                <c:pt idx="8">
                  <c:v>0.47850614371128941</c:v>
                </c:pt>
                <c:pt idx="9">
                  <c:v>-0.27920927169640919</c:v>
                </c:pt>
                <c:pt idx="10">
                  <c:v>-0.75883391983317239</c:v>
                </c:pt>
                <c:pt idx="11">
                  <c:v>1.2042751245006826</c:v>
                </c:pt>
                <c:pt idx="12">
                  <c:v>-2.1311359443531614</c:v>
                </c:pt>
                <c:pt idx="13">
                  <c:v>-0.886733137081265</c:v>
                </c:pt>
                <c:pt idx="14">
                  <c:v>0.70425798630486725</c:v>
                </c:pt>
                <c:pt idx="15">
                  <c:v>0.67967330645826607</c:v>
                </c:pt>
                <c:pt idx="16">
                  <c:v>0.35470006093980011</c:v>
                </c:pt>
                <c:pt idx="17">
                  <c:v>-0.6604531602085828</c:v>
                </c:pt>
                <c:pt idx="18">
                  <c:v>0.51408857584291212</c:v>
                </c:pt>
                <c:pt idx="19">
                  <c:v>1.1952782911294335</c:v>
                </c:pt>
                <c:pt idx="20">
                  <c:v>-0.40608474255136784</c:v>
                </c:pt>
                <c:pt idx="21">
                  <c:v>-0.8029913714876713</c:v>
                </c:pt>
                <c:pt idx="22">
                  <c:v>0.375315147677588</c:v>
                </c:pt>
                <c:pt idx="23">
                  <c:v>0.30918959336542073</c:v>
                </c:pt>
                <c:pt idx="24">
                  <c:v>0.35194603810870007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A212-4508-B27E-75E231F4A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608040"/>
        <c:axId val="535608432"/>
        <c:extLst>
          <c:ext xmlns:c15="http://schemas.microsoft.com/office/drawing/2012/chart" uri="{02D57815-91ED-43cb-92C2-25804820EDAC}">
            <c15:filteredScatte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LowConc!$T$30</c15:sqref>
                        </c15:formulaRef>
                      </c:ext>
                    </c:extLst>
                    <c:strCache>
                      <c:ptCount val="1"/>
                      <c:pt idx="0">
                        <c:v>149W5min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'3withsoil'!$A$3:$A$27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0.44999999999999996</c:v>
                      </c:pt>
                      <c:pt idx="1">
                        <c:v>0.15</c:v>
                      </c:pt>
                      <c:pt idx="2">
                        <c:v>0.3</c:v>
                      </c:pt>
                      <c:pt idx="3">
                        <c:v>0.375</c:v>
                      </c:pt>
                      <c:pt idx="4">
                        <c:v>0.67500000000000004</c:v>
                      </c:pt>
                      <c:pt idx="5">
                        <c:v>0.52500000000000002</c:v>
                      </c:pt>
                      <c:pt idx="6">
                        <c:v>0.52499999999999991</c:v>
                      </c:pt>
                      <c:pt idx="7">
                        <c:v>0.3</c:v>
                      </c:pt>
                      <c:pt idx="8">
                        <c:v>0.375</c:v>
                      </c:pt>
                      <c:pt idx="9">
                        <c:v>0.6</c:v>
                      </c:pt>
                      <c:pt idx="10">
                        <c:v>0.75</c:v>
                      </c:pt>
                      <c:pt idx="11">
                        <c:v>0.67500000000000004</c:v>
                      </c:pt>
                      <c:pt idx="12">
                        <c:v>0.67500000000000004</c:v>
                      </c:pt>
                      <c:pt idx="13">
                        <c:v>0.75</c:v>
                      </c:pt>
                      <c:pt idx="14">
                        <c:v>0.6</c:v>
                      </c:pt>
                      <c:pt idx="15">
                        <c:v>0.52500000000000002</c:v>
                      </c:pt>
                      <c:pt idx="16">
                        <c:v>0.22500000000000001</c:v>
                      </c:pt>
                      <c:pt idx="17">
                        <c:v>0.375</c:v>
                      </c:pt>
                      <c:pt idx="18">
                        <c:v>0.375</c:v>
                      </c:pt>
                      <c:pt idx="19">
                        <c:v>0.6</c:v>
                      </c:pt>
                      <c:pt idx="20">
                        <c:v>0.52500000000000002</c:v>
                      </c:pt>
                      <c:pt idx="21">
                        <c:v>0.3</c:v>
                      </c:pt>
                      <c:pt idx="22">
                        <c:v>0.15</c:v>
                      </c:pt>
                      <c:pt idx="23">
                        <c:v>0.22499999999999998</c:v>
                      </c:pt>
                      <c:pt idx="24">
                        <c:v>0.22499999999999998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'3withsoil'!$AC$3:$AC$27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0.88627932362397388</c:v>
                      </c:pt>
                      <c:pt idx="1">
                        <c:v>0.40424826170492523</c:v>
                      </c:pt>
                      <c:pt idx="2">
                        <c:v>-0.75961041099999882</c:v>
                      </c:pt>
                      <c:pt idx="3">
                        <c:v>-7.5218894616398302E-2</c:v>
                      </c:pt>
                      <c:pt idx="4">
                        <c:v>0.92681195787279336</c:v>
                      </c:pt>
                      <c:pt idx="5">
                        <c:v>0.1098669443860274</c:v>
                      </c:pt>
                      <c:pt idx="6">
                        <c:v>1.6371926494412534</c:v>
                      </c:pt>
                      <c:pt idx="7">
                        <c:v>0.5709686109048242</c:v>
                      </c:pt>
                      <c:pt idx="8">
                        <c:v>-0.1104053245303227</c:v>
                      </c:pt>
                      <c:pt idx="9">
                        <c:v>-0.53394217243387487</c:v>
                      </c:pt>
                      <c:pt idx="10">
                        <c:v>-0.35541989866811718</c:v>
                      </c:pt>
                      <c:pt idx="11">
                        <c:v>1.1290435269206469</c:v>
                      </c:pt>
                      <c:pt idx="12">
                        <c:v>-1.2196228537038181</c:v>
                      </c:pt>
                      <c:pt idx="13">
                        <c:v>-0.51468773146442715</c:v>
                      </c:pt>
                      <c:pt idx="14">
                        <c:v>1.4725097174565462</c:v>
                      </c:pt>
                      <c:pt idx="15">
                        <c:v>1.6333176618056413</c:v>
                      </c:pt>
                      <c:pt idx="16">
                        <c:v>-0.14648268526650021</c:v>
                      </c:pt>
                      <c:pt idx="17">
                        <c:v>-0.84836122979881523</c:v>
                      </c:pt>
                      <c:pt idx="18">
                        <c:v>0.3395461843877996</c:v>
                      </c:pt>
                      <c:pt idx="19">
                        <c:v>0.63321535015897012</c:v>
                      </c:pt>
                      <c:pt idx="20">
                        <c:v>-0.99514257526600858</c:v>
                      </c:pt>
                      <c:pt idx="21">
                        <c:v>-0.51428901758726653</c:v>
                      </c:pt>
                      <c:pt idx="22">
                        <c:v>-0.17444480257297279</c:v>
                      </c:pt>
                      <c:pt idx="23">
                        <c:v>-0.11074538713375048</c:v>
                      </c:pt>
                      <c:pt idx="24">
                        <c:v>0.5082006453690262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7-A212-4508-B27E-75E231F4AC76}"/>
                  </c:ext>
                </c:extLst>
              </c15:ser>
            </c15:filteredScatterSeries>
          </c:ext>
        </c:extLst>
      </c:scatterChart>
      <c:valAx>
        <c:axId val="535608040"/>
        <c:scaling>
          <c:orientation val="minMax"/>
          <c:max val="0.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Total CNT Mass (mg)</a:t>
                </a:r>
              </a:p>
            </c:rich>
          </c:tx>
          <c:layout>
            <c:manualLayout>
              <c:xMode val="edge"/>
              <c:yMode val="edge"/>
              <c:x val="0.38454133858267714"/>
              <c:y val="0.93287037037037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5608432"/>
        <c:crosses val="autoZero"/>
        <c:crossBetween val="midCat"/>
      </c:valAx>
      <c:valAx>
        <c:axId val="535608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Differences</a:t>
                </a:r>
                <a:r>
                  <a:rPr lang="en-US" sz="900" baseline="0"/>
                  <a:t> in </a:t>
                </a:r>
                <a:r>
                  <a:rPr lang="el-GR" sz="900" baseline="0"/>
                  <a:t>Δ</a:t>
                </a:r>
                <a:r>
                  <a:rPr lang="en-US" sz="900"/>
                  <a:t> T(</a:t>
                </a:r>
                <a:r>
                  <a:rPr lang="en-US" sz="900">
                    <a:latin typeface="Calibri" panose="020F0502020204030204" pitchFamily="34" charset="0"/>
                  </a:rPr>
                  <a:t>°</a:t>
                </a:r>
                <a:r>
                  <a:rPr lang="en-US" sz="900"/>
                  <a:t>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56080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3733245844269465"/>
          <c:y val="0.10266946179323526"/>
          <c:w val="0.42377865266841647"/>
          <c:h val="0.1928086711230750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MWCNT-COOH</a:t>
            </a:r>
          </a:p>
        </c:rich>
      </c:tx>
      <c:layout>
        <c:manualLayout>
          <c:xMode val="edge"/>
          <c:yMode val="edge"/>
          <c:x val="0.65401994750656156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'3withsoil'!$N$46</c:f>
              <c:strCache>
                <c:ptCount val="1"/>
                <c:pt idx="0">
                  <c:v>40W-2min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9100409448818897"/>
                  <c:y val="-0.62277960046660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'3withsludge'!$M$46:$M$50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'3withsludge'!$N$46:$N$50</c:f>
              <c:numCache>
                <c:formatCode>General</c:formatCode>
                <c:ptCount val="5"/>
                <c:pt idx="0">
                  <c:v>1.1865050307813512</c:v>
                </c:pt>
                <c:pt idx="1">
                  <c:v>2.3851006400000001</c:v>
                </c:pt>
                <c:pt idx="2">
                  <c:v>3.2100678939999998</c:v>
                </c:pt>
                <c:pt idx="3">
                  <c:v>4.0015647999999997</c:v>
                </c:pt>
                <c:pt idx="4">
                  <c:v>4.5070768503248697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A2-425E-8732-712B09122C42}"/>
            </c:ext>
          </c:extLst>
        </c:ser>
        <c:ser>
          <c:idx val="1"/>
          <c:order val="1"/>
          <c:tx>
            <c:strRef>
              <c:f>'3withsoil'!$O$46</c:f>
              <c:strCache>
                <c:ptCount val="1"/>
                <c:pt idx="0">
                  <c:v>60W2min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9309732283464567"/>
                  <c:y val="-0.368951953922426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'3withsludge'!$M$46:$M$50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'3withsludge'!$O$46:$O$50</c:f>
              <c:numCache>
                <c:formatCode>General</c:formatCode>
                <c:ptCount val="5"/>
                <c:pt idx="0">
                  <c:v>1.5467406241143102</c:v>
                </c:pt>
                <c:pt idx="1">
                  <c:v>2.5510350000000002</c:v>
                </c:pt>
                <c:pt idx="2">
                  <c:v>3.5015640000000001</c:v>
                </c:pt>
                <c:pt idx="3">
                  <c:v>4.2315005399999999</c:v>
                </c:pt>
                <c:pt idx="4">
                  <c:v>5.9390211535162507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A2-425E-8732-712B09122C42}"/>
            </c:ext>
          </c:extLst>
        </c:ser>
        <c:ser>
          <c:idx val="2"/>
          <c:order val="2"/>
          <c:tx>
            <c:strRef>
              <c:f>'3withsoil'!$P$46</c:f>
              <c:strCache>
                <c:ptCount val="1"/>
                <c:pt idx="0">
                  <c:v>80W-2min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233742782152231"/>
                  <c:y val="-9.603638086905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'3withsludge'!$M$46:$M$50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'3withsludge'!$P$46:$P$50</c:f>
              <c:numCache>
                <c:formatCode>General</c:formatCode>
                <c:ptCount val="5"/>
                <c:pt idx="0">
                  <c:v>1.74040763022945</c:v>
                </c:pt>
                <c:pt idx="1">
                  <c:v>3.1054618399999998</c:v>
                </c:pt>
                <c:pt idx="2">
                  <c:v>5.0020145600000001</c:v>
                </c:pt>
                <c:pt idx="3">
                  <c:v>6.5478940000000003</c:v>
                </c:pt>
                <c:pt idx="4">
                  <c:v>7.3456365494910205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A2-425E-8732-712B09122C42}"/>
            </c:ext>
          </c:extLst>
        </c:ser>
        <c:ser>
          <c:idx val="3"/>
          <c:order val="3"/>
          <c:tx>
            <c:strRef>
              <c:f>'3withsoil'!$Q$46</c:f>
              <c:strCache>
                <c:ptCount val="1"/>
                <c:pt idx="0">
                  <c:v>100W2min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6967076115485563"/>
                  <c:y val="0.157725284339457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'3withsludge'!$M$46:$M$50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'3withsludge'!$Q$46:$Q$50</c:f>
              <c:numCache>
                <c:formatCode>General</c:formatCode>
                <c:ptCount val="5"/>
                <c:pt idx="0">
                  <c:v>2.0811417151178002</c:v>
                </c:pt>
                <c:pt idx="1">
                  <c:v>3.61488415</c:v>
                </c:pt>
                <c:pt idx="2">
                  <c:v>5.3487941000000001</c:v>
                </c:pt>
                <c:pt idx="3">
                  <c:v>6.978154</c:v>
                </c:pt>
                <c:pt idx="4">
                  <c:v>8.9613597909309988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A2-425E-8732-712B09122C42}"/>
            </c:ext>
          </c:extLst>
        </c:ser>
        <c:ser>
          <c:idx val="4"/>
          <c:order val="4"/>
          <c:tx>
            <c:strRef>
              <c:f>'3withsoil'!$R$46</c:f>
              <c:strCache>
                <c:ptCount val="1"/>
                <c:pt idx="0">
                  <c:v>120W-2min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681774278215224"/>
                  <c:y val="0.396537620297462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'3withsludge'!$M$46:$M$50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'3withsludge'!$R$46:$R$50</c:f>
              <c:numCache>
                <c:formatCode>General</c:formatCode>
                <c:ptCount val="5"/>
                <c:pt idx="0">
                  <c:v>2.3897738689049319</c:v>
                </c:pt>
                <c:pt idx="1">
                  <c:v>3.8945226100000001</c:v>
                </c:pt>
                <c:pt idx="2">
                  <c:v>5.4815969999999998</c:v>
                </c:pt>
                <c:pt idx="3">
                  <c:v>7.9518469999999999</c:v>
                </c:pt>
                <c:pt idx="4">
                  <c:v>10.6080199673445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AA2-425E-8732-712B09122C42}"/>
            </c:ext>
          </c:extLst>
        </c:ser>
        <c:ser>
          <c:idx val="5"/>
          <c:order val="5"/>
          <c:tx>
            <c:strRef>
              <c:f>'3withsoil'!$S$46</c:f>
              <c:strCache>
                <c:ptCount val="1"/>
                <c:pt idx="0">
                  <c:v>133W-2min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7832923884514438"/>
                  <c:y val="-0.308685112277631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'3withsludge'!$M$46:$M$50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'3withsludge'!$S$46:$S$50</c:f>
              <c:numCache>
                <c:formatCode>General</c:formatCode>
                <c:ptCount val="5"/>
                <c:pt idx="0">
                  <c:v>3.069918785686415</c:v>
                </c:pt>
                <c:pt idx="1">
                  <c:v>4.7891564899999999</c:v>
                </c:pt>
                <c:pt idx="2">
                  <c:v>6.7710258999999997</c:v>
                </c:pt>
                <c:pt idx="3">
                  <c:v>8.6105947</c:v>
                </c:pt>
                <c:pt idx="4">
                  <c:v>11.712323637930551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AA2-425E-8732-712B09122C42}"/>
            </c:ext>
          </c:extLst>
        </c:ser>
        <c:ser>
          <c:idx val="6"/>
          <c:order val="6"/>
          <c:tx>
            <c:strRef>
              <c:f>'3withsoil'!$T$46</c:f>
              <c:strCache>
                <c:ptCount val="1"/>
                <c:pt idx="0">
                  <c:v>149W-2min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7715590551181102"/>
                  <c:y val="-0.123236366287547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'3withsludge'!$M$46:$M$50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'3withsludge'!$T$46:$T$50</c:f>
              <c:numCache>
                <c:formatCode>General</c:formatCode>
                <c:ptCount val="5"/>
                <c:pt idx="0">
                  <c:v>3.64723340554435</c:v>
                </c:pt>
                <c:pt idx="1">
                  <c:v>5.2301548999999996</c:v>
                </c:pt>
                <c:pt idx="2">
                  <c:v>7.5914799999999998</c:v>
                </c:pt>
                <c:pt idx="3">
                  <c:v>9.5514788999999993</c:v>
                </c:pt>
                <c:pt idx="4">
                  <c:v>12.78553123016995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AA2-425E-8732-712B09122C42}"/>
            </c:ext>
          </c:extLst>
        </c:ser>
        <c:ser>
          <c:idx val="7"/>
          <c:order val="7"/>
          <c:tx>
            <c:strRef>
              <c:f>'3withsoil'!$U$46</c:f>
              <c:strCache>
                <c:ptCount val="1"/>
                <c:pt idx="0">
                  <c:v>149W-5min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9982257217847768"/>
                  <c:y val="9.21759259259259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'3withsludge'!$M$46:$M$50</c:f>
              <c:numCache>
                <c:formatCode>General</c:formatCode>
                <c:ptCount val="5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</c:v>
                </c:pt>
              </c:numCache>
            </c:numRef>
          </c:xVal>
          <c:yVal>
            <c:numRef>
              <c:f>'3withsludge'!$U$46:$U$50</c:f>
              <c:numCache>
                <c:formatCode>General</c:formatCode>
                <c:ptCount val="5"/>
                <c:pt idx="0">
                  <c:v>3.8236801519203301</c:v>
                </c:pt>
                <c:pt idx="1">
                  <c:v>6.4418953999999999</c:v>
                </c:pt>
                <c:pt idx="2">
                  <c:v>9.0025164899999996</c:v>
                </c:pt>
                <c:pt idx="3">
                  <c:v>11.889745100000001</c:v>
                </c:pt>
                <c:pt idx="4">
                  <c:v>15.209020142739849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AA2-425E-8732-712B0912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214296"/>
        <c:axId val="624214688"/>
      </c:scatterChart>
      <c:valAx>
        <c:axId val="624214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214688"/>
        <c:crosses val="autoZero"/>
        <c:crossBetween val="midCat"/>
      </c:valAx>
      <c:valAx>
        <c:axId val="6242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214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/>
              <a:t>(d)</a:t>
            </a:r>
          </a:p>
        </c:rich>
      </c:tx>
      <c:layout>
        <c:manualLayout>
          <c:xMode val="edge"/>
          <c:yMode val="edge"/>
          <c:x val="0.51080555555555551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56977252843394"/>
          <c:y val="0.10188084197210742"/>
          <c:w val="0.81249978127734035"/>
          <c:h val="0.79858194808982208"/>
        </c:manualLayout>
      </c:layout>
      <c:scatterChart>
        <c:scatterStyle val="lineMarker"/>
        <c:varyColors val="0"/>
        <c:ser>
          <c:idx val="0"/>
          <c:order val="0"/>
          <c:tx>
            <c:strRef>
              <c:f>LowConc!$M$30</c:f>
              <c:strCache>
                <c:ptCount val="1"/>
                <c:pt idx="0">
                  <c:v>40W-2min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'3withsludge'!$V$2:$V$26</c:f>
              <c:numCache>
                <c:formatCode>General</c:formatCode>
                <c:ptCount val="25"/>
                <c:pt idx="0">
                  <c:v>0.16930149678811013</c:v>
                </c:pt>
                <c:pt idx="1">
                  <c:v>0.32737708635469964</c:v>
                </c:pt>
                <c:pt idx="2">
                  <c:v>0.3739880396751305</c:v>
                </c:pt>
                <c:pt idx="3">
                  <c:v>-0.17129392073011029</c:v>
                </c:pt>
                <c:pt idx="4">
                  <c:v>-0.17749627926242972</c:v>
                </c:pt>
                <c:pt idx="5">
                  <c:v>-0.2178574704786147</c:v>
                </c:pt>
                <c:pt idx="6">
                  <c:v>-0.61053902877841537</c:v>
                </c:pt>
                <c:pt idx="7">
                  <c:v>0.22835624062896542</c:v>
                </c:pt>
                <c:pt idx="8">
                  <c:v>-0.14558382147423998</c:v>
                </c:pt>
                <c:pt idx="9">
                  <c:v>7.4983876918349068E-2</c:v>
                </c:pt>
                <c:pt idx="10">
                  <c:v>0.25335650751251038</c:v>
                </c:pt>
                <c:pt idx="11">
                  <c:v>-0.70490463422009952</c:v>
                </c:pt>
                <c:pt idx="12">
                  <c:v>0.64056321235115909</c:v>
                </c:pt>
                <c:pt idx="13">
                  <c:v>0.53007168529972049</c:v>
                </c:pt>
                <c:pt idx="14">
                  <c:v>-0.62375714394193515</c:v>
                </c:pt>
                <c:pt idx="15">
                  <c:v>-0.45246383321182471</c:v>
                </c:pt>
                <c:pt idx="16">
                  <c:v>-0.25244093700827541</c:v>
                </c:pt>
                <c:pt idx="17">
                  <c:v>0.42465029424261935</c:v>
                </c:pt>
                <c:pt idx="18">
                  <c:v>-0.15807551556658961</c:v>
                </c:pt>
                <c:pt idx="19">
                  <c:v>7.4936139346425179E-2</c:v>
                </c:pt>
                <c:pt idx="20">
                  <c:v>0.17220967123434328</c:v>
                </c:pt>
                <c:pt idx="21">
                  <c:v>0.32562963251688437</c:v>
                </c:pt>
                <c:pt idx="22">
                  <c:v>-4.656346574850545E-2</c:v>
                </c:pt>
                <c:pt idx="23">
                  <c:v>-9.902095972573477E-2</c:v>
                </c:pt>
                <c:pt idx="24">
                  <c:v>-0.20463889131509472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0A8D-45D9-BEA9-F9F7C8ACD495}"/>
            </c:ext>
          </c:extLst>
        </c:ser>
        <c:ser>
          <c:idx val="1"/>
          <c:order val="1"/>
          <c:tx>
            <c:strRef>
              <c:f>LowConc!$N$38</c:f>
              <c:strCache>
                <c:ptCount val="1"/>
                <c:pt idx="0">
                  <c:v>60W-2min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'3withsludge'!$W$2:$W$26</c:f>
              <c:numCache>
                <c:formatCode>General</c:formatCode>
                <c:ptCount val="25"/>
                <c:pt idx="0">
                  <c:v>0.60542312737313608</c:v>
                </c:pt>
                <c:pt idx="1">
                  <c:v>0.46997265261639054</c:v>
                </c:pt>
                <c:pt idx="2">
                  <c:v>0.13130374648374943</c:v>
                </c:pt>
                <c:pt idx="3">
                  <c:v>-0.37138636933563163</c:v>
                </c:pt>
                <c:pt idx="4">
                  <c:v>-0.95198757009311308</c:v>
                </c:pt>
                <c:pt idx="5">
                  <c:v>-0.60529043455645137</c:v>
                </c:pt>
                <c:pt idx="6">
                  <c:v>-0.60423030696115276</c:v>
                </c:pt>
                <c:pt idx="7">
                  <c:v>0.12636301775742531</c:v>
                </c:pt>
                <c:pt idx="8">
                  <c:v>-0.57751365007978706</c:v>
                </c:pt>
                <c:pt idx="9">
                  <c:v>-0.55985141602529609</c:v>
                </c:pt>
                <c:pt idx="10">
                  <c:v>-3.1302439077844468E-2</c:v>
                </c:pt>
                <c:pt idx="11">
                  <c:v>-1.1969326690061273</c:v>
                </c:pt>
                <c:pt idx="12">
                  <c:v>0.60683898149828153</c:v>
                </c:pt>
                <c:pt idx="13">
                  <c:v>0.22989013976451034</c:v>
                </c:pt>
                <c:pt idx="14">
                  <c:v>-1.111067041053527</c:v>
                </c:pt>
                <c:pt idx="15">
                  <c:v>-0.73968167171789823</c:v>
                </c:pt>
                <c:pt idx="16">
                  <c:v>-0.4572514172882256</c:v>
                </c:pt>
                <c:pt idx="17">
                  <c:v>0.34008481025778536</c:v>
                </c:pt>
                <c:pt idx="18">
                  <c:v>0.13545057475674582</c:v>
                </c:pt>
                <c:pt idx="19">
                  <c:v>1.2720825328164764E-2</c:v>
                </c:pt>
                <c:pt idx="20">
                  <c:v>-0.11716722703044091</c:v>
                </c:pt>
                <c:pt idx="21">
                  <c:v>-3.5247746011801695E-3</c:v>
                </c:pt>
                <c:pt idx="22">
                  <c:v>-0.23390379522081961</c:v>
                </c:pt>
                <c:pt idx="23">
                  <c:v>-0.34360953485896495</c:v>
                </c:pt>
                <c:pt idx="24">
                  <c:v>-9.8452760464075695E-2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A8D-45D9-BEA9-F9F7C8ACD495}"/>
            </c:ext>
          </c:extLst>
        </c:ser>
        <c:ser>
          <c:idx val="2"/>
          <c:order val="2"/>
          <c:tx>
            <c:strRef>
              <c:f>LowConc!$O$38</c:f>
              <c:strCache>
                <c:ptCount val="1"/>
                <c:pt idx="0">
                  <c:v>80W-2min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'3withsludge'!$X$2:$X$26</c:f>
              <c:numCache>
                <c:formatCode>General</c:formatCode>
                <c:ptCount val="25"/>
                <c:pt idx="0">
                  <c:v>-0.95121265935176957</c:v>
                </c:pt>
                <c:pt idx="1">
                  <c:v>-0.33450787617631939</c:v>
                </c:pt>
                <c:pt idx="2">
                  <c:v>0.14426165050897932</c:v>
                </c:pt>
                <c:pt idx="3">
                  <c:v>-0.51537393098228357</c:v>
                </c:pt>
                <c:pt idx="4">
                  <c:v>-1.0302456300512119</c:v>
                </c:pt>
                <c:pt idx="5">
                  <c:v>-0.69490750116997901</c:v>
                </c:pt>
                <c:pt idx="6">
                  <c:v>-1.3447936690335993</c:v>
                </c:pt>
                <c:pt idx="7">
                  <c:v>-0.78092579087836356</c:v>
                </c:pt>
                <c:pt idx="8">
                  <c:v>-0.62595163488973782</c:v>
                </c:pt>
                <c:pt idx="9">
                  <c:v>-0.83633145093678607</c:v>
                </c:pt>
                <c:pt idx="10">
                  <c:v>-0.21887015185500758</c:v>
                </c:pt>
                <c:pt idx="11">
                  <c:v>-1.5291487071162173</c:v>
                </c:pt>
                <c:pt idx="12">
                  <c:v>-0.17593864353919386</c:v>
                </c:pt>
                <c:pt idx="13">
                  <c:v>-0.70562090664962085</c:v>
                </c:pt>
                <c:pt idx="14">
                  <c:v>-1.243463786840433</c:v>
                </c:pt>
                <c:pt idx="15">
                  <c:v>-0.72808809585815126</c:v>
                </c:pt>
                <c:pt idx="16">
                  <c:v>-0.80106063125806592</c:v>
                </c:pt>
                <c:pt idx="17">
                  <c:v>0.29650507912727697</c:v>
                </c:pt>
                <c:pt idx="18">
                  <c:v>-0.6167058331754518</c:v>
                </c:pt>
                <c:pt idx="19">
                  <c:v>-1.1355680174343838</c:v>
                </c:pt>
                <c:pt idx="20">
                  <c:v>-0.50455495213078905</c:v>
                </c:pt>
                <c:pt idx="21">
                  <c:v>-0.14991364557476672</c:v>
                </c:pt>
                <c:pt idx="22">
                  <c:v>-0.17953274018769427</c:v>
                </c:pt>
                <c:pt idx="23">
                  <c:v>-0.44641857470204549</c:v>
                </c:pt>
                <c:pt idx="24">
                  <c:v>-0.7962382833631434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A8D-45D9-BEA9-F9F7C8ACD495}"/>
            </c:ext>
          </c:extLst>
        </c:ser>
        <c:ser>
          <c:idx val="3"/>
          <c:order val="3"/>
          <c:tx>
            <c:strRef>
              <c:f>LowConc!$P$30</c:f>
              <c:strCache>
                <c:ptCount val="1"/>
                <c:pt idx="0">
                  <c:v>100W-2min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'3withsludge'!$Y$2:$Y$26</c:f>
              <c:numCache>
                <c:formatCode>General</c:formatCode>
                <c:ptCount val="25"/>
                <c:pt idx="0">
                  <c:v>-0.57096084064567876</c:v>
                </c:pt>
                <c:pt idx="1">
                  <c:v>-0.15849174532799992</c:v>
                </c:pt>
                <c:pt idx="2">
                  <c:v>-0.39317589093099947</c:v>
                </c:pt>
                <c:pt idx="3">
                  <c:v>-0.74103682046965069</c:v>
                </c:pt>
                <c:pt idx="4">
                  <c:v>-1.9344133916758466</c:v>
                </c:pt>
                <c:pt idx="5">
                  <c:v>-1.3229777433694494</c:v>
                </c:pt>
                <c:pt idx="6">
                  <c:v>-1.25308128607303</c:v>
                </c:pt>
                <c:pt idx="7">
                  <c:v>-0.85911565531749545</c:v>
                </c:pt>
                <c:pt idx="8">
                  <c:v>-1.2825645128892944</c:v>
                </c:pt>
                <c:pt idx="9">
                  <c:v>-1.6707235053105975</c:v>
                </c:pt>
                <c:pt idx="10">
                  <c:v>-1.30207993398135</c:v>
                </c:pt>
                <c:pt idx="11">
                  <c:v>-1.5362205022351496</c:v>
                </c:pt>
                <c:pt idx="12">
                  <c:v>-1.3666870297603779</c:v>
                </c:pt>
                <c:pt idx="13">
                  <c:v>-1.292705626728651</c:v>
                </c:pt>
                <c:pt idx="14">
                  <c:v>-1.5816505312250015</c:v>
                </c:pt>
                <c:pt idx="15">
                  <c:v>-0.84061426075535195</c:v>
                </c:pt>
                <c:pt idx="16">
                  <c:v>-0.69560601147979995</c:v>
                </c:pt>
                <c:pt idx="17">
                  <c:v>-0.56104326351169931</c:v>
                </c:pt>
                <c:pt idx="18">
                  <c:v>-0.41246787531768092</c:v>
                </c:pt>
                <c:pt idx="19">
                  <c:v>-0.85409760680779812</c:v>
                </c:pt>
                <c:pt idx="20">
                  <c:v>-1.2566488549914965</c:v>
                </c:pt>
                <c:pt idx="21">
                  <c:v>-1.2616663035011939</c:v>
                </c:pt>
                <c:pt idx="22">
                  <c:v>-0.58194132289979983</c:v>
                </c:pt>
                <c:pt idx="23">
                  <c:v>-0.70062325998949504</c:v>
                </c:pt>
                <c:pt idx="24">
                  <c:v>-0.9944096482174789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A8D-45D9-BEA9-F9F7C8ACD495}"/>
            </c:ext>
          </c:extLst>
        </c:ser>
        <c:ser>
          <c:idx val="4"/>
          <c:order val="4"/>
          <c:tx>
            <c:strRef>
              <c:f>LowConc!$Q$30</c:f>
              <c:strCache>
                <c:ptCount val="1"/>
                <c:pt idx="0">
                  <c:v>120W-2min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'3withsludge'!$Z$2:$Z$26</c:f>
              <c:numCache>
                <c:formatCode>General</c:formatCode>
                <c:ptCount val="25"/>
                <c:pt idx="0">
                  <c:v>-0.94464279013415009</c:v>
                </c:pt>
                <c:pt idx="1">
                  <c:v>-0.54832852089849915</c:v>
                </c:pt>
                <c:pt idx="2">
                  <c:v>-0.50455106734450084</c:v>
                </c:pt>
                <c:pt idx="3">
                  <c:v>-0.81871428152805059</c:v>
                </c:pt>
                <c:pt idx="4">
                  <c:v>-2.2723516794426821</c:v>
                </c:pt>
                <c:pt idx="5">
                  <c:v>-1.2606184389399004</c:v>
                </c:pt>
                <c:pt idx="6">
                  <c:v>-1.6275889471299472</c:v>
                </c:pt>
                <c:pt idx="7">
                  <c:v>-1.0848542751023835</c:v>
                </c:pt>
                <c:pt idx="8">
                  <c:v>-0.97842981161573661</c:v>
                </c:pt>
                <c:pt idx="9">
                  <c:v>-2.0549818628355006</c:v>
                </c:pt>
                <c:pt idx="10">
                  <c:v>-1.0118517223425556</c:v>
                </c:pt>
                <c:pt idx="11">
                  <c:v>-2.3398005959734469</c:v>
                </c:pt>
                <c:pt idx="12">
                  <c:v>-1.0940045873946502</c:v>
                </c:pt>
                <c:pt idx="13">
                  <c:v>-1.8715929597710499</c:v>
                </c:pt>
                <c:pt idx="14">
                  <c:v>-2.0499891394223475</c:v>
                </c:pt>
                <c:pt idx="15">
                  <c:v>-1.2312737678942973</c:v>
                </c:pt>
                <c:pt idx="16">
                  <c:v>-1.1085258080791505</c:v>
                </c:pt>
                <c:pt idx="17">
                  <c:v>-0.1931393508145014</c:v>
                </c:pt>
                <c:pt idx="18">
                  <c:v>-0.39631416923564977</c:v>
                </c:pt>
                <c:pt idx="19">
                  <c:v>-1.6568551489776482</c:v>
                </c:pt>
                <c:pt idx="20">
                  <c:v>-1.3016650888936496</c:v>
                </c:pt>
                <c:pt idx="21">
                  <c:v>-0.72966609501838775</c:v>
                </c:pt>
                <c:pt idx="22">
                  <c:v>-0.44190397741184917</c:v>
                </c:pt>
                <c:pt idx="23">
                  <c:v>-0.53652684420388574</c:v>
                </c:pt>
                <c:pt idx="24">
                  <c:v>-0.83821723664750003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0A8D-45D9-BEA9-F9F7C8ACD495}"/>
            </c:ext>
          </c:extLst>
        </c:ser>
        <c:ser>
          <c:idx val="5"/>
          <c:order val="5"/>
          <c:tx>
            <c:strRef>
              <c:f>LowConc!$R$30</c:f>
              <c:strCache>
                <c:ptCount val="1"/>
                <c:pt idx="0">
                  <c:v>133W-2min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noFill/>
              <a:ln w="9525">
                <a:solidFill>
                  <a:srgbClr val="D22EA7"/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'3withsludge'!$AA$2:$AA$26</c:f>
              <c:numCache>
                <c:formatCode>General</c:formatCode>
                <c:ptCount val="25"/>
                <c:pt idx="0">
                  <c:v>-1.1573064139567393</c:v>
                </c:pt>
                <c:pt idx="1">
                  <c:v>-0.93492707601485137</c:v>
                </c:pt>
                <c:pt idx="2">
                  <c:v>-0.59473753793055018</c:v>
                </c:pt>
                <c:pt idx="3">
                  <c:v>-0.75207605533914901</c:v>
                </c:pt>
                <c:pt idx="4">
                  <c:v>-2.2680118625202184</c:v>
                </c:pt>
                <c:pt idx="5">
                  <c:v>-1.4233576132647485</c:v>
                </c:pt>
                <c:pt idx="6">
                  <c:v>-1.4742097543211337</c:v>
                </c:pt>
                <c:pt idx="7">
                  <c:v>-1.3563689642252648</c:v>
                </c:pt>
                <c:pt idx="8">
                  <c:v>-1.092724146136014</c:v>
                </c:pt>
                <c:pt idx="9">
                  <c:v>-2.0299166278172969</c:v>
                </c:pt>
                <c:pt idx="10">
                  <c:v>-1.3562413118059524</c:v>
                </c:pt>
                <c:pt idx="11">
                  <c:v>-2.0157295683403973</c:v>
                </c:pt>
                <c:pt idx="12">
                  <c:v>-1.4212815223392425</c:v>
                </c:pt>
                <c:pt idx="13">
                  <c:v>-2.2817390792845487</c:v>
                </c:pt>
                <c:pt idx="14">
                  <c:v>-2.0039055917183966</c:v>
                </c:pt>
                <c:pt idx="15">
                  <c:v>-1.25183102637925</c:v>
                </c:pt>
                <c:pt idx="16">
                  <c:v>-0.76389724196114983</c:v>
                </c:pt>
                <c:pt idx="17">
                  <c:v>-0.60416804646680333</c:v>
                </c:pt>
                <c:pt idx="18">
                  <c:v>-0.22237803794188693</c:v>
                </c:pt>
                <c:pt idx="19">
                  <c:v>-1.6988233179760002</c:v>
                </c:pt>
                <c:pt idx="20">
                  <c:v>-1.3680635784279538</c:v>
                </c:pt>
                <c:pt idx="21">
                  <c:v>-1.0256090446772177</c:v>
                </c:pt>
                <c:pt idx="22">
                  <c:v>-0.6712824379255995</c:v>
                </c:pt>
                <c:pt idx="23">
                  <c:v>-0.42144159821041427</c:v>
                </c:pt>
                <c:pt idx="24">
                  <c:v>-0.8936619858674888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0A8D-45D9-BEA9-F9F7C8ACD495}"/>
            </c:ext>
          </c:extLst>
        </c:ser>
        <c:ser>
          <c:idx val="6"/>
          <c:order val="6"/>
          <c:tx>
            <c:strRef>
              <c:f>LowConc!$S$30</c:f>
              <c:strCache>
                <c:ptCount val="1"/>
                <c:pt idx="0">
                  <c:v>149W-2min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'3withsoil'!$A$3:$A$27</c:f>
              <c:numCache>
                <c:formatCode>General</c:formatCode>
                <c:ptCount val="25"/>
                <c:pt idx="0">
                  <c:v>0.44999999999999996</c:v>
                </c:pt>
                <c:pt idx="1">
                  <c:v>0.15</c:v>
                </c:pt>
                <c:pt idx="2">
                  <c:v>0.3</c:v>
                </c:pt>
                <c:pt idx="3">
                  <c:v>0.375</c:v>
                </c:pt>
                <c:pt idx="4">
                  <c:v>0.67500000000000004</c:v>
                </c:pt>
                <c:pt idx="5">
                  <c:v>0.52500000000000002</c:v>
                </c:pt>
                <c:pt idx="6">
                  <c:v>0.52499999999999991</c:v>
                </c:pt>
                <c:pt idx="7">
                  <c:v>0.3</c:v>
                </c:pt>
                <c:pt idx="8">
                  <c:v>0.375</c:v>
                </c:pt>
                <c:pt idx="9">
                  <c:v>0.6</c:v>
                </c:pt>
                <c:pt idx="10">
                  <c:v>0.75</c:v>
                </c:pt>
                <c:pt idx="11">
                  <c:v>0.67500000000000004</c:v>
                </c:pt>
                <c:pt idx="12">
                  <c:v>0.67500000000000004</c:v>
                </c:pt>
                <c:pt idx="13">
                  <c:v>0.75</c:v>
                </c:pt>
                <c:pt idx="14">
                  <c:v>0.6</c:v>
                </c:pt>
                <c:pt idx="15">
                  <c:v>0.52500000000000002</c:v>
                </c:pt>
                <c:pt idx="16">
                  <c:v>0.22500000000000001</c:v>
                </c:pt>
                <c:pt idx="17">
                  <c:v>0.375</c:v>
                </c:pt>
                <c:pt idx="18">
                  <c:v>0.375</c:v>
                </c:pt>
                <c:pt idx="19">
                  <c:v>0.6</c:v>
                </c:pt>
                <c:pt idx="20">
                  <c:v>0.52500000000000002</c:v>
                </c:pt>
                <c:pt idx="21">
                  <c:v>0.3</c:v>
                </c:pt>
                <c:pt idx="22">
                  <c:v>0.15</c:v>
                </c:pt>
                <c:pt idx="23">
                  <c:v>0.22499999999999998</c:v>
                </c:pt>
                <c:pt idx="24">
                  <c:v>0.22499999999999998</c:v>
                </c:pt>
              </c:numCache>
            </c:numRef>
          </c:xVal>
          <c:yVal>
            <c:numRef>
              <c:f>'3withsludge'!$AB$2:$AB$26</c:f>
              <c:numCache>
                <c:formatCode>General</c:formatCode>
                <c:ptCount val="25"/>
                <c:pt idx="0">
                  <c:v>-1.4858611816395069</c:v>
                </c:pt>
                <c:pt idx="1">
                  <c:v>-1.1252453950333496</c:v>
                </c:pt>
                <c:pt idx="2">
                  <c:v>-0.82519173016994962</c:v>
                </c:pt>
                <c:pt idx="3">
                  <c:v>-0.96220246971144974</c:v>
                </c:pt>
                <c:pt idx="4">
                  <c:v>-2.2161542463515502</c:v>
                </c:pt>
                <c:pt idx="5">
                  <c:v>-1.721043825854796</c:v>
                </c:pt>
                <c:pt idx="6">
                  <c:v>-1.048192210346059</c:v>
                </c:pt>
                <c:pt idx="7">
                  <c:v>-1.8286326874750429</c:v>
                </c:pt>
                <c:pt idx="8">
                  <c:v>-1.4622294485850418</c:v>
                </c:pt>
                <c:pt idx="9">
                  <c:v>-2.1410572953199036</c:v>
                </c:pt>
                <c:pt idx="10">
                  <c:v>-1.982044544448847</c:v>
                </c:pt>
                <c:pt idx="11">
                  <c:v>-1.2446019327464981</c:v>
                </c:pt>
                <c:pt idx="12">
                  <c:v>-2.2056511915135033</c:v>
                </c:pt>
                <c:pt idx="13">
                  <c:v>-2.9126367949147465</c:v>
                </c:pt>
                <c:pt idx="14">
                  <c:v>-1.6497758934513556</c:v>
                </c:pt>
                <c:pt idx="15">
                  <c:v>-0.68757572373990428</c:v>
                </c:pt>
                <c:pt idx="16">
                  <c:v>-0.55702500900659935</c:v>
                </c:pt>
                <c:pt idx="17">
                  <c:v>-1.0198450747374004</c:v>
                </c:pt>
                <c:pt idx="18">
                  <c:v>-0.36061468660615503</c:v>
                </c:pt>
                <c:pt idx="19">
                  <c:v>-1.6822700040399496</c:v>
                </c:pt>
                <c:pt idx="20">
                  <c:v>-1.5768702837440003</c:v>
                </c:pt>
                <c:pt idx="21">
                  <c:v>-1.7232307671790963</c:v>
                </c:pt>
                <c:pt idx="22">
                  <c:v>-0.75884235614334905</c:v>
                </c:pt>
                <c:pt idx="23">
                  <c:v>-0.70338709244169451</c:v>
                </c:pt>
                <c:pt idx="24">
                  <c:v>-1.1194576427495058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0A8D-45D9-BEA9-F9F7C8ACD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608040"/>
        <c:axId val="535608432"/>
        <c:extLst>
          <c:ext xmlns:c15="http://schemas.microsoft.com/office/drawing/2012/chart" uri="{02D57815-91ED-43cb-92C2-25804820EDAC}">
            <c15:filteredScatte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LowConc!$T$30</c15:sqref>
                        </c15:formulaRef>
                      </c:ext>
                    </c:extLst>
                    <c:strCache>
                      <c:ptCount val="1"/>
                      <c:pt idx="0">
                        <c:v>149W5min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'3withsoil'!$A$3:$A$27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0.44999999999999996</c:v>
                      </c:pt>
                      <c:pt idx="1">
                        <c:v>0.15</c:v>
                      </c:pt>
                      <c:pt idx="2">
                        <c:v>0.3</c:v>
                      </c:pt>
                      <c:pt idx="3">
                        <c:v>0.375</c:v>
                      </c:pt>
                      <c:pt idx="4">
                        <c:v>0.67500000000000004</c:v>
                      </c:pt>
                      <c:pt idx="5">
                        <c:v>0.52500000000000002</c:v>
                      </c:pt>
                      <c:pt idx="6">
                        <c:v>0.52499999999999991</c:v>
                      </c:pt>
                      <c:pt idx="7">
                        <c:v>0.3</c:v>
                      </c:pt>
                      <c:pt idx="8">
                        <c:v>0.375</c:v>
                      </c:pt>
                      <c:pt idx="9">
                        <c:v>0.6</c:v>
                      </c:pt>
                      <c:pt idx="10">
                        <c:v>0.75</c:v>
                      </c:pt>
                      <c:pt idx="11">
                        <c:v>0.67500000000000004</c:v>
                      </c:pt>
                      <c:pt idx="12">
                        <c:v>0.67500000000000004</c:v>
                      </c:pt>
                      <c:pt idx="13">
                        <c:v>0.75</c:v>
                      </c:pt>
                      <c:pt idx="14">
                        <c:v>0.6</c:v>
                      </c:pt>
                      <c:pt idx="15">
                        <c:v>0.52500000000000002</c:v>
                      </c:pt>
                      <c:pt idx="16">
                        <c:v>0.22500000000000001</c:v>
                      </c:pt>
                      <c:pt idx="17">
                        <c:v>0.375</c:v>
                      </c:pt>
                      <c:pt idx="18">
                        <c:v>0.375</c:v>
                      </c:pt>
                      <c:pt idx="19">
                        <c:v>0.6</c:v>
                      </c:pt>
                      <c:pt idx="20">
                        <c:v>0.52500000000000002</c:v>
                      </c:pt>
                      <c:pt idx="21">
                        <c:v>0.3</c:v>
                      </c:pt>
                      <c:pt idx="22">
                        <c:v>0.15</c:v>
                      </c:pt>
                      <c:pt idx="23">
                        <c:v>0.22499999999999998</c:v>
                      </c:pt>
                      <c:pt idx="24">
                        <c:v>0.22499999999999998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'3withsludge'!$AC$2:$AC$26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-1.7860679605182526</c:v>
                      </c:pt>
                      <c:pt idx="1">
                        <c:v>-1.0954458979744501</c:v>
                      </c:pt>
                      <c:pt idx="2">
                        <c:v>-0.35422274273984833</c:v>
                      </c:pt>
                      <c:pt idx="3">
                        <c:v>-0.83640496554630062</c:v>
                      </c:pt>
                      <c:pt idx="4">
                        <c:v>-3.0528713949022048</c:v>
                      </c:pt>
                      <c:pt idx="5">
                        <c:v>-1.2268133490637965</c:v>
                      </c:pt>
                      <c:pt idx="6">
                        <c:v>-1.534705934020252</c:v>
                      </c:pt>
                      <c:pt idx="7">
                        <c:v>-2.9500116886603536</c:v>
                      </c:pt>
                      <c:pt idx="8">
                        <c:v>-2.2449737842034025</c:v>
                      </c:pt>
                      <c:pt idx="9">
                        <c:v>-1.7998601638778453</c:v>
                      </c:pt>
                      <c:pt idx="10">
                        <c:v>-1.4855708422052984</c:v>
                      </c:pt>
                      <c:pt idx="11">
                        <c:v>-1.8993123790969477</c:v>
                      </c:pt>
                      <c:pt idx="12">
                        <c:v>-1.6940143919426447</c:v>
                      </c:pt>
                      <c:pt idx="13">
                        <c:v>-2.286073706260602</c:v>
                      </c:pt>
                      <c:pt idx="14">
                        <c:v>-1.6804868270227544</c:v>
                      </c:pt>
                      <c:pt idx="15">
                        <c:v>-0.84408216147645021</c:v>
                      </c:pt>
                      <c:pt idx="16">
                        <c:v>-1.055229827620499</c:v>
                      </c:pt>
                      <c:pt idx="17">
                        <c:v>-0.64916606665899934</c:v>
                      </c:pt>
                      <c:pt idx="18">
                        <c:v>-0.69062367254380064</c:v>
                      </c:pt>
                      <c:pt idx="19">
                        <c:v>-2.150675125594951</c:v>
                      </c:pt>
                      <c:pt idx="20">
                        <c:v>-1.7043971042794936</c:v>
                      </c:pt>
                      <c:pt idx="21">
                        <c:v>-2.5037331673448975</c:v>
                      </c:pt>
                      <c:pt idx="22">
                        <c:v>-0.39040749351749682</c:v>
                      </c:pt>
                      <c:pt idx="23">
                        <c:v>-1.8545665806858995</c:v>
                      </c:pt>
                      <c:pt idx="24">
                        <c:v>-1.0810327660612984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7-0A8D-45D9-BEA9-F9F7C8ACD495}"/>
                  </c:ext>
                </c:extLst>
              </c15:ser>
            </c15:filteredScatterSeries>
          </c:ext>
        </c:extLst>
      </c:scatterChart>
      <c:valAx>
        <c:axId val="535608040"/>
        <c:scaling>
          <c:orientation val="minMax"/>
          <c:max val="0.65000000000000013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Total CNT Mass (mg)</a:t>
                </a:r>
              </a:p>
            </c:rich>
          </c:tx>
          <c:layout>
            <c:manualLayout>
              <c:xMode val="edge"/>
              <c:yMode val="edge"/>
              <c:x val="0.38454133858267714"/>
              <c:y val="0.93287037037037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5608432"/>
        <c:crosses val="autoZero"/>
        <c:crossBetween val="midCat"/>
      </c:valAx>
      <c:valAx>
        <c:axId val="535608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Differences</a:t>
                </a:r>
                <a:r>
                  <a:rPr lang="en-US" sz="900" baseline="0"/>
                  <a:t> in </a:t>
                </a:r>
                <a:r>
                  <a:rPr lang="el-GR" sz="900" baseline="0"/>
                  <a:t>Δ</a:t>
                </a:r>
                <a:r>
                  <a:rPr lang="en-US" sz="900"/>
                  <a:t> T(</a:t>
                </a:r>
                <a:r>
                  <a:rPr lang="en-US" sz="900">
                    <a:latin typeface="Calibri" panose="020F0502020204030204" pitchFamily="34" charset="0"/>
                  </a:rPr>
                  <a:t>°</a:t>
                </a:r>
                <a:r>
                  <a:rPr lang="en-US" sz="900"/>
                  <a:t>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56080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3733245844269465"/>
          <c:y val="0.10266946179323526"/>
          <c:w val="0.42377865266841647"/>
          <c:h val="0.1928086711230750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581526</xdr:colOff>
      <xdr:row>57</xdr:row>
      <xdr:rowOff>40107</xdr:rowOff>
    </xdr:from>
    <xdr:to>
      <xdr:col>26</xdr:col>
      <xdr:colOff>601579</xdr:colOff>
      <xdr:row>59</xdr:row>
      <xdr:rowOff>40107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633158" y="10898607"/>
          <a:ext cx="4301289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difference less then zero</a:t>
          </a:r>
          <a:r>
            <a:rPr lang="en-US" sz="1100" baseline="0"/>
            <a:t> after 0.6mg CNT</a:t>
          </a:r>
          <a:endParaRPr lang="en-US" sz="1100"/>
        </a:p>
      </xdr:txBody>
    </xdr:sp>
    <xdr:clientData/>
  </xdr:twoCellAnchor>
  <xdr:twoCellAnchor>
    <xdr:from>
      <xdr:col>2</xdr:col>
      <xdr:colOff>320841</xdr:colOff>
      <xdr:row>58</xdr:row>
      <xdr:rowOff>152398</xdr:rowOff>
    </xdr:from>
    <xdr:to>
      <xdr:col>10</xdr:col>
      <xdr:colOff>370973</xdr:colOff>
      <xdr:row>75</xdr:row>
      <xdr:rowOff>50131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591552</xdr:colOff>
      <xdr:row>59</xdr:row>
      <xdr:rowOff>10026</xdr:rowOff>
    </xdr:from>
    <xdr:to>
      <xdr:col>19</xdr:col>
      <xdr:colOff>30079</xdr:colOff>
      <xdr:row>75</xdr:row>
      <xdr:rowOff>98259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314325</xdr:colOff>
      <xdr:row>30</xdr:row>
      <xdr:rowOff>85725</xdr:rowOff>
    </xdr:from>
    <xdr:to>
      <xdr:col>31</xdr:col>
      <xdr:colOff>9525</xdr:colOff>
      <xdr:row>44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238125</xdr:colOff>
      <xdr:row>60</xdr:row>
      <xdr:rowOff>85725</xdr:rowOff>
    </xdr:from>
    <xdr:to>
      <xdr:col>16</xdr:col>
      <xdr:colOff>9525</xdr:colOff>
      <xdr:row>65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353425" y="11515725"/>
          <a:ext cx="1600200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ratio</a:t>
          </a:r>
          <a:r>
            <a:rPr lang="en-US" sz="1100" baseline="0"/>
            <a:t> 4/1.5 delta T close;</a:t>
          </a:r>
        </a:p>
        <a:p>
          <a:endParaRPr lang="en-US" sz="1100" baseline="0"/>
        </a:p>
        <a:p>
          <a:r>
            <a:rPr lang="en-US" sz="1100" baseline="0"/>
            <a:t>ratio 0.67/0.25 delta T close</a:t>
          </a:r>
          <a:endParaRPr lang="en-US" sz="1100"/>
        </a:p>
      </xdr:txBody>
    </xdr:sp>
    <xdr:clientData/>
  </xdr:twoCellAnchor>
  <xdr:twoCellAnchor>
    <xdr:from>
      <xdr:col>13</xdr:col>
      <xdr:colOff>190500</xdr:colOff>
      <xdr:row>56</xdr:row>
      <xdr:rowOff>47625</xdr:rowOff>
    </xdr:from>
    <xdr:to>
      <xdr:col>15</xdr:col>
      <xdr:colOff>295275</xdr:colOff>
      <xdr:row>58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305800" y="10715625"/>
          <a:ext cx="13239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ratio increase, delta</a:t>
          </a:r>
          <a:r>
            <a:rPr lang="en-US" sz="1100" baseline="0"/>
            <a:t> T increase</a:t>
          </a:r>
        </a:p>
        <a:p>
          <a:endParaRPr lang="en-US" sz="1100"/>
        </a:p>
      </xdr:txBody>
    </xdr:sp>
    <xdr:clientData/>
  </xdr:twoCellAnchor>
  <xdr:twoCellAnchor>
    <xdr:from>
      <xdr:col>13</xdr:col>
      <xdr:colOff>352425</xdr:colOff>
      <xdr:row>67</xdr:row>
      <xdr:rowOff>57150</xdr:rowOff>
    </xdr:from>
    <xdr:to>
      <xdr:col>16</xdr:col>
      <xdr:colOff>123825</xdr:colOff>
      <xdr:row>68</xdr:row>
      <xdr:rowOff>180975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467725" y="12820650"/>
          <a:ext cx="16002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ratio</a:t>
          </a:r>
          <a:r>
            <a:rPr lang="en-US" sz="1100" baseline="0"/>
            <a:t> 2/1 delta T close;</a:t>
          </a:r>
        </a:p>
        <a:p>
          <a:endParaRPr lang="en-US" sz="1100" baseline="0"/>
        </a:p>
      </xdr:txBody>
    </xdr:sp>
    <xdr:clientData/>
  </xdr:twoCellAnchor>
  <xdr:twoCellAnchor>
    <xdr:from>
      <xdr:col>1</xdr:col>
      <xdr:colOff>142874</xdr:colOff>
      <xdr:row>30</xdr:row>
      <xdr:rowOff>57150</xdr:rowOff>
    </xdr:from>
    <xdr:to>
      <xdr:col>7</xdr:col>
      <xdr:colOff>400050</xdr:colOff>
      <xdr:row>34</xdr:row>
      <xdr:rowOff>161925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52474" y="5772150"/>
          <a:ext cx="4352926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still have some</a:t>
          </a:r>
          <a:r>
            <a:rPr lang="en-US" sz="1100" baseline="0"/>
            <a:t> similar samples</a:t>
          </a:r>
          <a:endParaRPr lang="en-US" sz="1100"/>
        </a:p>
        <a:p>
          <a:endParaRPr lang="en-US" sz="1100"/>
        </a:p>
        <a:p>
          <a:r>
            <a:rPr lang="en-US" sz="1100"/>
            <a:t>2) delta T values of some</a:t>
          </a:r>
          <a:r>
            <a:rPr lang="en-US" sz="1100" baseline="0"/>
            <a:t> samples are very close except at 40W/2min, e.g. sample2/17, sample4/9, sample8/25, sample 8/10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552450</xdr:colOff>
      <xdr:row>28</xdr:row>
      <xdr:rowOff>104775</xdr:rowOff>
    </xdr:from>
    <xdr:to>
      <xdr:col>28</xdr:col>
      <xdr:colOff>247650</xdr:colOff>
      <xdr:row>42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ACCE46-CB0B-439B-96A4-4F09C7DA4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314325</xdr:colOff>
      <xdr:row>28</xdr:row>
      <xdr:rowOff>85725</xdr:rowOff>
    </xdr:from>
    <xdr:to>
      <xdr:col>28</xdr:col>
      <xdr:colOff>9525</xdr:colOff>
      <xdr:row>42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75</xdr:row>
      <xdr:rowOff>0</xdr:rowOff>
    </xdr:from>
    <xdr:to>
      <xdr:col>15</xdr:col>
      <xdr:colOff>28575</xdr:colOff>
      <xdr:row>89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390525</xdr:colOff>
      <xdr:row>29</xdr:row>
      <xdr:rowOff>9525</xdr:rowOff>
    </xdr:from>
    <xdr:to>
      <xdr:col>30</xdr:col>
      <xdr:colOff>85725</xdr:colOff>
      <xdr:row>43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676BA2-B363-4ED3-88BB-29CA91C0F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514350</xdr:colOff>
      <xdr:row>52</xdr:row>
      <xdr:rowOff>180975</xdr:rowOff>
    </xdr:from>
    <xdr:to>
      <xdr:col>20</xdr:col>
      <xdr:colOff>400050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133350</xdr:colOff>
      <xdr:row>27</xdr:row>
      <xdr:rowOff>9525</xdr:rowOff>
    </xdr:from>
    <xdr:to>
      <xdr:col>29</xdr:col>
      <xdr:colOff>438150</xdr:colOff>
      <xdr:row>41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AA7D14-B082-4B32-947B-C1CBA687C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selection activeCell="H37" sqref="H37"/>
    </sheetView>
  </sheetViews>
  <sheetFormatPr defaultRowHeight="15"/>
  <cols>
    <col min="1" max="16384" width="9.140625" style="43"/>
  </cols>
  <sheetData>
    <row r="1" spans="1:25">
      <c r="B1" s="43" t="s">
        <v>0</v>
      </c>
      <c r="C1" s="43" t="s">
        <v>1</v>
      </c>
      <c r="D1" s="43" t="s">
        <v>2</v>
      </c>
      <c r="E1" s="43" t="s">
        <v>3</v>
      </c>
      <c r="F1" s="43" t="s">
        <v>4</v>
      </c>
      <c r="G1" s="43" t="s">
        <v>5</v>
      </c>
      <c r="H1" s="43" t="s">
        <v>6</v>
      </c>
      <c r="I1" s="43" t="s">
        <v>7</v>
      </c>
      <c r="J1" s="43" t="s">
        <v>8</v>
      </c>
      <c r="K1" s="43" t="s">
        <v>9</v>
      </c>
      <c r="L1" s="43" t="s">
        <v>22</v>
      </c>
    </row>
    <row r="2" spans="1:25">
      <c r="A2" s="43" t="s">
        <v>23</v>
      </c>
      <c r="B2" s="45">
        <v>0.3</v>
      </c>
      <c r="C2" s="38">
        <v>0.3</v>
      </c>
      <c r="D2" s="114">
        <v>8.0170114649999995</v>
      </c>
      <c r="E2" s="115">
        <v>7.943809506</v>
      </c>
      <c r="F2" s="115">
        <v>11.59757445</v>
      </c>
      <c r="G2" s="115">
        <v>15.67956154</v>
      </c>
      <c r="H2" s="115">
        <v>18.942822899999999</v>
      </c>
      <c r="I2" s="115">
        <v>21.446870059999998</v>
      </c>
      <c r="J2" s="116">
        <v>24.265890519999999</v>
      </c>
      <c r="K2" s="41">
        <v>0.6</v>
      </c>
      <c r="L2" s="114">
        <f t="shared" ref="L2:R2" si="0">L33+L38</f>
        <v>4.4262970639999999</v>
      </c>
      <c r="M2" s="115">
        <f t="shared" si="0"/>
        <v>7.2379600849999992</v>
      </c>
      <c r="N2" s="115">
        <f t="shared" si="0"/>
        <v>10.512117923</v>
      </c>
      <c r="O2" s="115">
        <f t="shared" si="0"/>
        <v>14.584139859</v>
      </c>
      <c r="P2" s="115">
        <f t="shared" si="0"/>
        <v>18.563774594000002</v>
      </c>
      <c r="Q2" s="115">
        <f t="shared" si="0"/>
        <v>21.106844163000002</v>
      </c>
      <c r="R2" s="116">
        <f t="shared" si="0"/>
        <v>24.339744414000002</v>
      </c>
      <c r="S2" s="46">
        <f>D2-L2</f>
        <v>3.5907144009999996</v>
      </c>
      <c r="T2" s="47">
        <f t="shared" ref="T2:Y17" si="1">E2-M2</f>
        <v>0.70584942100000081</v>
      </c>
      <c r="U2" s="47">
        <f t="shared" si="1"/>
        <v>1.0854565269999998</v>
      </c>
      <c r="V2" s="47">
        <f t="shared" si="1"/>
        <v>1.0954216809999995</v>
      </c>
      <c r="W2" s="47">
        <f t="shared" si="1"/>
        <v>0.37904830599999784</v>
      </c>
      <c r="X2" s="47">
        <f t="shared" si="1"/>
        <v>0.34002589699999675</v>
      </c>
      <c r="Y2" s="110">
        <f t="shared" si="1"/>
        <v>-7.385389400000264E-2</v>
      </c>
    </row>
    <row r="3" spans="1:25">
      <c r="A3" s="43" t="s">
        <v>24</v>
      </c>
      <c r="B3" s="48">
        <v>0.3</v>
      </c>
      <c r="C3" s="40">
        <v>0</v>
      </c>
      <c r="D3" s="48">
        <v>2.8941782049999998</v>
      </c>
      <c r="E3" s="39">
        <v>4.5139345239999997</v>
      </c>
      <c r="F3" s="39">
        <v>6.4732510730000001</v>
      </c>
      <c r="G3" s="39">
        <v>9.0138060759999998</v>
      </c>
      <c r="H3" s="39">
        <v>11.41885364</v>
      </c>
      <c r="I3" s="39">
        <v>13.27302386</v>
      </c>
      <c r="J3" s="40">
        <v>15.155226900000001</v>
      </c>
      <c r="K3" s="42">
        <v>0.3</v>
      </c>
      <c r="L3" s="117">
        <v>2.8941782049999998</v>
      </c>
      <c r="M3" s="118">
        <v>4.5139345239999997</v>
      </c>
      <c r="N3" s="118">
        <v>6.4732510730000001</v>
      </c>
      <c r="O3" s="118">
        <v>9.0138060759999998</v>
      </c>
      <c r="P3" s="118">
        <v>11.41885364</v>
      </c>
      <c r="Q3" s="118">
        <v>13.27302386</v>
      </c>
      <c r="R3" s="119">
        <v>15.155226900000001</v>
      </c>
      <c r="S3" s="35">
        <f t="shared" ref="S3:S26" si="2">D3-L3</f>
        <v>0</v>
      </c>
      <c r="T3" s="36">
        <f t="shared" si="1"/>
        <v>0</v>
      </c>
      <c r="U3" s="36">
        <f t="shared" si="1"/>
        <v>0</v>
      </c>
      <c r="V3" s="36">
        <f t="shared" si="1"/>
        <v>0</v>
      </c>
      <c r="W3" s="36">
        <f t="shared" si="1"/>
        <v>0</v>
      </c>
      <c r="X3" s="36">
        <f t="shared" si="1"/>
        <v>0</v>
      </c>
      <c r="Y3" s="37">
        <f t="shared" si="1"/>
        <v>0</v>
      </c>
    </row>
    <row r="4" spans="1:25">
      <c r="A4" s="43" t="s">
        <v>25</v>
      </c>
      <c r="B4" s="48">
        <v>0</v>
      </c>
      <c r="C4" s="40">
        <v>0</v>
      </c>
      <c r="D4" s="48">
        <v>0.17201528999999999</v>
      </c>
      <c r="E4" s="39">
        <v>0.52563849200000001</v>
      </c>
      <c r="F4" s="39">
        <v>0.67641962600000005</v>
      </c>
      <c r="G4" s="39">
        <v>1.1815690210000001</v>
      </c>
      <c r="H4" s="39">
        <v>1.528021039</v>
      </c>
      <c r="I4" s="39">
        <v>1.829210778</v>
      </c>
      <c r="J4" s="40">
        <v>2.2155234049999999</v>
      </c>
      <c r="K4" s="42">
        <v>0</v>
      </c>
      <c r="L4" s="117">
        <v>0.17201528999999999</v>
      </c>
      <c r="M4" s="118">
        <v>0.52563849200000001</v>
      </c>
      <c r="N4" s="118">
        <v>0.67641962600000005</v>
      </c>
      <c r="O4" s="118">
        <v>1.1815690210000001</v>
      </c>
      <c r="P4" s="118">
        <v>1.528021039</v>
      </c>
      <c r="Q4" s="118">
        <v>1.829210778</v>
      </c>
      <c r="R4" s="119">
        <v>2.2155234049999999</v>
      </c>
      <c r="S4" s="35">
        <f t="shared" si="2"/>
        <v>0</v>
      </c>
      <c r="T4" s="36">
        <f t="shared" si="1"/>
        <v>0</v>
      </c>
      <c r="U4" s="36">
        <f t="shared" si="1"/>
        <v>0</v>
      </c>
      <c r="V4" s="36">
        <f t="shared" si="1"/>
        <v>0</v>
      </c>
      <c r="W4" s="36">
        <f t="shared" si="1"/>
        <v>0</v>
      </c>
      <c r="X4" s="36">
        <f t="shared" si="1"/>
        <v>0</v>
      </c>
      <c r="Y4" s="37">
        <f t="shared" si="1"/>
        <v>0</v>
      </c>
    </row>
    <row r="5" spans="1:25">
      <c r="A5" s="43" t="s">
        <v>26</v>
      </c>
      <c r="B5" s="48">
        <v>0</v>
      </c>
      <c r="C5" s="40">
        <v>0.6</v>
      </c>
      <c r="D5" s="48">
        <v>2.5447459549999998</v>
      </c>
      <c r="E5" s="39">
        <v>4.4208953930000003</v>
      </c>
      <c r="F5" s="39">
        <v>6.2941577310000003</v>
      </c>
      <c r="G5" s="39">
        <v>8.4984121320000003</v>
      </c>
      <c r="H5" s="39">
        <v>10.227226330000001</v>
      </c>
      <c r="I5" s="39">
        <v>11.915527989999999</v>
      </c>
      <c r="J5" s="40">
        <v>13.10510639</v>
      </c>
      <c r="K5" s="42">
        <v>0.6</v>
      </c>
      <c r="L5" s="117">
        <v>2.5447459549999998</v>
      </c>
      <c r="M5" s="118">
        <v>4.4208953930000003</v>
      </c>
      <c r="N5" s="118">
        <v>6.2941577310000003</v>
      </c>
      <c r="O5" s="118">
        <v>8.4984121320000003</v>
      </c>
      <c r="P5" s="118">
        <v>10.227226330000001</v>
      </c>
      <c r="Q5" s="118">
        <v>11.915527989999999</v>
      </c>
      <c r="R5" s="119">
        <v>13.10510639</v>
      </c>
      <c r="S5" s="35">
        <f t="shared" si="2"/>
        <v>0</v>
      </c>
      <c r="T5" s="36">
        <f t="shared" si="1"/>
        <v>0</v>
      </c>
      <c r="U5" s="36">
        <f t="shared" si="1"/>
        <v>0</v>
      </c>
      <c r="V5" s="36">
        <f t="shared" si="1"/>
        <v>0</v>
      </c>
      <c r="W5" s="36">
        <f t="shared" si="1"/>
        <v>0</v>
      </c>
      <c r="X5" s="36">
        <f t="shared" si="1"/>
        <v>0</v>
      </c>
      <c r="Y5" s="37">
        <f t="shared" si="1"/>
        <v>0</v>
      </c>
    </row>
    <row r="6" spans="1:25">
      <c r="A6" s="43" t="s">
        <v>27</v>
      </c>
      <c r="B6" s="48">
        <v>0.6</v>
      </c>
      <c r="C6" s="40">
        <v>0.15</v>
      </c>
      <c r="D6" s="48">
        <v>3.9201232199999998</v>
      </c>
      <c r="E6" s="39">
        <v>6.63762951</v>
      </c>
      <c r="F6" s="39">
        <v>9.3624001299999993</v>
      </c>
      <c r="G6" s="39">
        <v>13.049599560000001</v>
      </c>
      <c r="H6" s="39">
        <v>17.00772074</v>
      </c>
      <c r="I6" s="39">
        <v>19.066875069999998</v>
      </c>
      <c r="J6" s="40">
        <v>21.298603490000001</v>
      </c>
      <c r="K6" s="42">
        <v>0.75</v>
      </c>
      <c r="L6" s="120">
        <f t="shared" ref="L6:R6" si="3">L35+L37</f>
        <v>4.5564959680000001</v>
      </c>
      <c r="M6" s="121">
        <f t="shared" si="3"/>
        <v>7.8051355670000007</v>
      </c>
      <c r="N6" s="121">
        <f t="shared" si="3"/>
        <v>11.202134859999999</v>
      </c>
      <c r="O6" s="121">
        <f t="shared" si="3"/>
        <v>14.317409054000001</v>
      </c>
      <c r="P6" s="121">
        <f t="shared" si="3"/>
        <v>18.075202738999998</v>
      </c>
      <c r="Q6" s="121">
        <f t="shared" si="3"/>
        <v>20.350796454999998</v>
      </c>
      <c r="R6" s="122">
        <f t="shared" si="3"/>
        <v>23.501088380000002</v>
      </c>
      <c r="S6" s="35">
        <f t="shared" si="2"/>
        <v>-0.63637274800000032</v>
      </c>
      <c r="T6" s="36">
        <f t="shared" si="1"/>
        <v>-1.1675060570000007</v>
      </c>
      <c r="U6" s="36">
        <f t="shared" si="1"/>
        <v>-1.83973473</v>
      </c>
      <c r="V6" s="36">
        <f t="shared" si="1"/>
        <v>-1.2678094939999998</v>
      </c>
      <c r="W6" s="36">
        <f t="shared" si="1"/>
        <v>-1.0674819989999982</v>
      </c>
      <c r="X6" s="36">
        <f t="shared" si="1"/>
        <v>-1.2839213849999993</v>
      </c>
      <c r="Y6" s="37">
        <f t="shared" si="1"/>
        <v>-2.2024848900000009</v>
      </c>
    </row>
    <row r="7" spans="1:25">
      <c r="A7" s="43" t="s">
        <v>28</v>
      </c>
      <c r="B7" s="48">
        <v>0.15</v>
      </c>
      <c r="C7" s="40">
        <v>0.6</v>
      </c>
      <c r="D7" s="48">
        <v>2.8734097109999999</v>
      </c>
      <c r="E7" s="39">
        <v>5.114358223</v>
      </c>
      <c r="F7" s="39">
        <v>7.353350958</v>
      </c>
      <c r="G7" s="39">
        <v>9.5196073959999996</v>
      </c>
      <c r="H7" s="39">
        <v>11.91990521</v>
      </c>
      <c r="I7" s="39">
        <v>13.162475860000001</v>
      </c>
      <c r="J7" s="40">
        <v>14.84220936</v>
      </c>
      <c r="K7" s="42">
        <v>0.75</v>
      </c>
      <c r="L7" s="120">
        <f t="shared" ref="L7:R7" si="4">L32+L40</f>
        <v>5.051400814</v>
      </c>
      <c r="M7" s="121">
        <f t="shared" si="4"/>
        <v>8.40779444</v>
      </c>
      <c r="N7" s="121">
        <f t="shared" si="4"/>
        <v>11.893362516</v>
      </c>
      <c r="O7" s="121">
        <f t="shared" si="4"/>
        <v>15.827269305000002</v>
      </c>
      <c r="P7" s="121">
        <f t="shared" si="4"/>
        <v>19.928534771000002</v>
      </c>
      <c r="Q7" s="121">
        <f t="shared" si="4"/>
        <v>22.301079170000001</v>
      </c>
      <c r="R7" s="122">
        <f t="shared" si="4"/>
        <v>25.02361462</v>
      </c>
      <c r="S7" s="35">
        <f t="shared" si="2"/>
        <v>-2.1779911030000001</v>
      </c>
      <c r="T7" s="36">
        <f t="shared" si="1"/>
        <v>-3.293436217</v>
      </c>
      <c r="U7" s="36">
        <f t="shared" si="1"/>
        <v>-4.5400115579999998</v>
      </c>
      <c r="V7" s="36">
        <f t="shared" si="1"/>
        <v>-6.3076619090000019</v>
      </c>
      <c r="W7" s="36">
        <f t="shared" si="1"/>
        <v>-8.0086295610000029</v>
      </c>
      <c r="X7" s="36">
        <f t="shared" si="1"/>
        <v>-9.1386033100000006</v>
      </c>
      <c r="Y7" s="37">
        <f t="shared" si="1"/>
        <v>-10.18140526</v>
      </c>
    </row>
    <row r="8" spans="1:25">
      <c r="A8" s="43" t="s">
        <v>29</v>
      </c>
      <c r="B8" s="48">
        <v>0.6</v>
      </c>
      <c r="C8" s="40">
        <v>0.3</v>
      </c>
      <c r="D8" s="48">
        <v>2.8888696700000001</v>
      </c>
      <c r="E8" s="39">
        <v>5.4321254999999997</v>
      </c>
      <c r="F8" s="39">
        <v>8.1798066600000006</v>
      </c>
      <c r="G8" s="39">
        <v>10.73507656</v>
      </c>
      <c r="H8" s="39">
        <v>13.28233708</v>
      </c>
      <c r="I8" s="39">
        <v>16.03132209</v>
      </c>
      <c r="J8" s="40">
        <v>18.65355409</v>
      </c>
      <c r="K8" s="42">
        <v>0.9</v>
      </c>
      <c r="L8" s="120">
        <f t="shared" ref="L8:R8" si="5">L35+L38</f>
        <v>5.4014849900000002</v>
      </c>
      <c r="M8" s="121">
        <f t="shared" si="5"/>
        <v>9.5321802519999999</v>
      </c>
      <c r="N8" s="121">
        <f t="shared" si="5"/>
        <v>13.888814383</v>
      </c>
      <c r="O8" s="121">
        <f t="shared" si="5"/>
        <v>18.015877483000001</v>
      </c>
      <c r="P8" s="121">
        <f t="shared" si="5"/>
        <v>22.990444183999998</v>
      </c>
      <c r="Q8" s="121">
        <f t="shared" si="5"/>
        <v>25.976916462999998</v>
      </c>
      <c r="R8" s="122">
        <f t="shared" si="5"/>
        <v>29.796177434000001</v>
      </c>
      <c r="S8" s="35">
        <f t="shared" si="2"/>
        <v>-2.5126153200000001</v>
      </c>
      <c r="T8" s="36">
        <f t="shared" si="1"/>
        <v>-4.1000547520000001</v>
      </c>
      <c r="U8" s="36">
        <f t="shared" si="1"/>
        <v>-5.7090077229999991</v>
      </c>
      <c r="V8" s="36">
        <f t="shared" si="1"/>
        <v>-7.280800923000001</v>
      </c>
      <c r="W8" s="36">
        <f t="shared" si="1"/>
        <v>-9.708107103999998</v>
      </c>
      <c r="X8" s="36">
        <f t="shared" si="1"/>
        <v>-9.9455943729999987</v>
      </c>
      <c r="Y8" s="37">
        <f t="shared" si="1"/>
        <v>-11.142623344</v>
      </c>
    </row>
    <row r="9" spans="1:25">
      <c r="A9" s="43" t="s">
        <v>30</v>
      </c>
      <c r="B9" s="48">
        <v>0.3</v>
      </c>
      <c r="C9" s="40">
        <v>0.15</v>
      </c>
      <c r="D9" s="123">
        <v>2.77329253</v>
      </c>
      <c r="E9" s="124">
        <v>5.0975012800000004</v>
      </c>
      <c r="F9" s="124">
        <v>7.99382153</v>
      </c>
      <c r="G9" s="124">
        <v>11.080317859999999</v>
      </c>
      <c r="H9" s="124">
        <v>14.73259268</v>
      </c>
      <c r="I9" s="124">
        <v>17.201528979999999</v>
      </c>
      <c r="J9" s="125">
        <v>18.903148550000001</v>
      </c>
      <c r="K9" s="42">
        <v>0.45</v>
      </c>
      <c r="L9" s="123">
        <f t="shared" ref="L9:R9" si="6">L33+L37</f>
        <v>3.5813080419999999</v>
      </c>
      <c r="M9" s="124">
        <f t="shared" si="6"/>
        <v>5.5109154</v>
      </c>
      <c r="N9" s="124">
        <f t="shared" si="6"/>
        <v>7.8254384000000003</v>
      </c>
      <c r="O9" s="124">
        <f t="shared" si="6"/>
        <v>10.88567143</v>
      </c>
      <c r="P9" s="124">
        <f t="shared" si="6"/>
        <v>13.648533149</v>
      </c>
      <c r="Q9" s="124">
        <f t="shared" si="6"/>
        <v>15.480724155000001</v>
      </c>
      <c r="R9" s="125">
        <f t="shared" si="6"/>
        <v>18.04465536</v>
      </c>
      <c r="S9" s="35">
        <f t="shared" si="2"/>
        <v>-0.80801551199999988</v>
      </c>
      <c r="T9" s="36">
        <f t="shared" si="1"/>
        <v>-0.41341411999999966</v>
      </c>
      <c r="U9" s="36">
        <f t="shared" si="1"/>
        <v>0.1683831299999996</v>
      </c>
      <c r="V9" s="36">
        <f t="shared" si="1"/>
        <v>0.19464642999999882</v>
      </c>
      <c r="W9" s="36">
        <f t="shared" si="1"/>
        <v>1.0840595309999994</v>
      </c>
      <c r="X9" s="36">
        <f t="shared" si="1"/>
        <v>1.7208048249999983</v>
      </c>
      <c r="Y9" s="37">
        <f t="shared" si="1"/>
        <v>0.85849319000000079</v>
      </c>
    </row>
    <row r="10" spans="1:25">
      <c r="A10" s="43" t="s">
        <v>31</v>
      </c>
      <c r="B10" s="48">
        <v>0.15</v>
      </c>
      <c r="C10" s="40">
        <v>0.15</v>
      </c>
      <c r="D10" s="120">
        <v>3.7539752580000001</v>
      </c>
      <c r="E10" s="121">
        <v>5.9569258070000002</v>
      </c>
      <c r="F10" s="121">
        <v>8.8475649860000001</v>
      </c>
      <c r="G10" s="121">
        <v>11.913944750000001</v>
      </c>
      <c r="H10" s="121">
        <v>14.471636090000001</v>
      </c>
      <c r="I10" s="121">
        <v>16.520918399999999</v>
      </c>
      <c r="J10" s="122">
        <v>19.418915030000001</v>
      </c>
      <c r="K10" s="42">
        <v>0.3</v>
      </c>
      <c r="L10" s="35">
        <f t="shared" ref="L10:R10" si="7">L32+L37</f>
        <v>3.1937846960000003</v>
      </c>
      <c r="M10" s="36">
        <f t="shared" si="7"/>
        <v>4.9838799229999999</v>
      </c>
      <c r="N10" s="36">
        <f t="shared" si="7"/>
        <v>6.9513921120000006</v>
      </c>
      <c r="O10" s="36">
        <f t="shared" si="7"/>
        <v>9.2007225269999999</v>
      </c>
      <c r="P10" s="36">
        <f t="shared" si="7"/>
        <v>11.93098795</v>
      </c>
      <c r="Q10" s="36">
        <f t="shared" si="7"/>
        <v>12.593251475000001</v>
      </c>
      <c r="R10" s="37">
        <f t="shared" si="7"/>
        <v>14.80793669</v>
      </c>
      <c r="S10" s="35">
        <f t="shared" si="2"/>
        <v>0.56019056199999984</v>
      </c>
      <c r="T10" s="36">
        <f t="shared" si="1"/>
        <v>0.97304588400000025</v>
      </c>
      <c r="U10" s="36">
        <f t="shared" si="1"/>
        <v>1.8961728739999995</v>
      </c>
      <c r="V10" s="36">
        <f t="shared" si="1"/>
        <v>2.7132222230000007</v>
      </c>
      <c r="W10" s="36">
        <f t="shared" si="1"/>
        <v>2.5406481400000001</v>
      </c>
      <c r="X10" s="36">
        <f t="shared" si="1"/>
        <v>3.9276669249999987</v>
      </c>
      <c r="Y10" s="37">
        <f t="shared" si="1"/>
        <v>4.6109783400000008</v>
      </c>
    </row>
    <row r="11" spans="1:25">
      <c r="A11" s="43" t="s">
        <v>32</v>
      </c>
      <c r="B11" s="48">
        <v>0.15</v>
      </c>
      <c r="C11" s="40">
        <v>0.45</v>
      </c>
      <c r="D11" s="48">
        <v>2.5383198280000001</v>
      </c>
      <c r="E11" s="39">
        <v>4.0913003139999997</v>
      </c>
      <c r="F11" s="39">
        <v>5.6270513309999997</v>
      </c>
      <c r="G11" s="39">
        <v>7.5521883399999998</v>
      </c>
      <c r="H11" s="39">
        <v>9.3813991179999991</v>
      </c>
      <c r="I11" s="39">
        <v>10.7170089</v>
      </c>
      <c r="J11" s="40">
        <v>12.11157141</v>
      </c>
      <c r="K11" s="42">
        <v>0.6</v>
      </c>
      <c r="L11" s="120">
        <f t="shared" ref="L11:R11" si="8">L32+L39</f>
        <v>6.2497336420000007</v>
      </c>
      <c r="M11" s="121">
        <f t="shared" si="8"/>
        <v>10.022428484000001</v>
      </c>
      <c r="N11" s="121">
        <f t="shared" si="8"/>
        <v>13.444759753</v>
      </c>
      <c r="O11" s="121">
        <f t="shared" si="8"/>
        <v>17.885306053000001</v>
      </c>
      <c r="P11" s="121">
        <f t="shared" si="8"/>
        <v>22.813586010999998</v>
      </c>
      <c r="Q11" s="121">
        <f t="shared" si="8"/>
        <v>25.54478276</v>
      </c>
      <c r="R11" s="122">
        <f t="shared" si="8"/>
        <v>28.79575067</v>
      </c>
      <c r="S11" s="35">
        <f t="shared" si="2"/>
        <v>-3.7114138140000006</v>
      </c>
      <c r="T11" s="36">
        <f t="shared" si="1"/>
        <v>-5.9311281700000009</v>
      </c>
      <c r="U11" s="36">
        <f t="shared" si="1"/>
        <v>-7.8177084219999999</v>
      </c>
      <c r="V11" s="36">
        <f t="shared" si="1"/>
        <v>-10.333117713</v>
      </c>
      <c r="W11" s="36">
        <f t="shared" si="1"/>
        <v>-13.432186892999999</v>
      </c>
      <c r="X11" s="36">
        <f t="shared" si="1"/>
        <v>-14.827773860000001</v>
      </c>
      <c r="Y11" s="37">
        <f t="shared" si="1"/>
        <v>-16.684179260000001</v>
      </c>
    </row>
    <row r="12" spans="1:25">
      <c r="A12" s="43" t="s">
        <v>33</v>
      </c>
      <c r="B12" s="48">
        <v>0.45</v>
      </c>
      <c r="C12" s="40">
        <v>0.6</v>
      </c>
      <c r="D12" s="48">
        <v>4.7727490829999999</v>
      </c>
      <c r="E12" s="39">
        <v>9.0356921569999997</v>
      </c>
      <c r="F12" s="39">
        <v>13.089087640000001</v>
      </c>
      <c r="G12" s="39">
        <v>17.09349555</v>
      </c>
      <c r="H12" s="39">
        <v>21.73055093</v>
      </c>
      <c r="I12" s="39">
        <v>24.844614409999998</v>
      </c>
      <c r="J12" s="40">
        <v>27.076808490000001</v>
      </c>
      <c r="K12" s="42">
        <v>1.05</v>
      </c>
      <c r="L12" s="120">
        <f t="shared" ref="L12:R12" si="9">L34+L40</f>
        <v>7.8146350579999995</v>
      </c>
      <c r="M12" s="121">
        <f t="shared" si="9"/>
        <v>13.355818442</v>
      </c>
      <c r="N12" s="121">
        <f t="shared" si="9"/>
        <v>19.068551451000001</v>
      </c>
      <c r="O12" s="121">
        <f t="shared" si="9"/>
        <v>25.939384162000003</v>
      </c>
      <c r="P12" s="121">
        <f t="shared" si="9"/>
        <v>33.060463249999998</v>
      </c>
      <c r="Q12" s="121">
        <f t="shared" si="9"/>
        <v>38.846305090000001</v>
      </c>
      <c r="R12" s="122">
        <f t="shared" si="9"/>
        <v>45.807569220000005</v>
      </c>
      <c r="S12" s="35">
        <f t="shared" si="2"/>
        <v>-3.0418859749999996</v>
      </c>
      <c r="T12" s="36">
        <f t="shared" si="1"/>
        <v>-4.3201262850000006</v>
      </c>
      <c r="U12" s="36">
        <f t="shared" si="1"/>
        <v>-5.9794638110000005</v>
      </c>
      <c r="V12" s="36">
        <f t="shared" si="1"/>
        <v>-8.8458886120000031</v>
      </c>
      <c r="W12" s="36">
        <f t="shared" si="1"/>
        <v>-11.329912319999998</v>
      </c>
      <c r="X12" s="36">
        <f t="shared" si="1"/>
        <v>-14.001690680000003</v>
      </c>
      <c r="Y12" s="37">
        <f t="shared" si="1"/>
        <v>-18.730760730000004</v>
      </c>
    </row>
    <row r="13" spans="1:25">
      <c r="A13" s="43" t="s">
        <v>34</v>
      </c>
      <c r="B13" s="48">
        <v>0.6</v>
      </c>
      <c r="C13" s="40">
        <v>0.45</v>
      </c>
      <c r="D13" s="48">
        <v>3.0611643530000001</v>
      </c>
      <c r="E13" s="39">
        <v>4.9428085949999998</v>
      </c>
      <c r="F13" s="39">
        <v>7.1582388669999997</v>
      </c>
      <c r="G13" s="39">
        <v>9.710435403</v>
      </c>
      <c r="H13" s="39">
        <v>12.09834663</v>
      </c>
      <c r="I13" s="39">
        <v>14.07535831</v>
      </c>
      <c r="J13" s="40">
        <v>16.185176590000001</v>
      </c>
      <c r="K13" s="42">
        <v>1.05</v>
      </c>
      <c r="L13" s="120">
        <f t="shared" ref="L13:R13" si="10">L40+L34</f>
        <v>7.8146350579999995</v>
      </c>
      <c r="M13" s="121">
        <f t="shared" si="10"/>
        <v>13.355818442</v>
      </c>
      <c r="N13" s="121">
        <f t="shared" si="10"/>
        <v>19.068551451000001</v>
      </c>
      <c r="O13" s="121">
        <f t="shared" si="10"/>
        <v>25.939384162000003</v>
      </c>
      <c r="P13" s="121">
        <f t="shared" si="10"/>
        <v>33.060463249999998</v>
      </c>
      <c r="Q13" s="121">
        <f t="shared" si="10"/>
        <v>38.846305090000001</v>
      </c>
      <c r="R13" s="122">
        <f t="shared" si="10"/>
        <v>45.807569220000005</v>
      </c>
      <c r="S13" s="35">
        <f t="shared" si="2"/>
        <v>-4.7534707049999998</v>
      </c>
      <c r="T13" s="36">
        <f t="shared" si="1"/>
        <v>-8.4130098470000014</v>
      </c>
      <c r="U13" s="36">
        <f t="shared" si="1"/>
        <v>-11.910312584000001</v>
      </c>
      <c r="V13" s="36">
        <f t="shared" si="1"/>
        <v>-16.228948759000005</v>
      </c>
      <c r="W13" s="36">
        <f t="shared" si="1"/>
        <v>-20.962116619999996</v>
      </c>
      <c r="X13" s="36">
        <f t="shared" si="1"/>
        <v>-24.770946780000003</v>
      </c>
      <c r="Y13" s="37">
        <f t="shared" si="1"/>
        <v>-29.622392630000004</v>
      </c>
    </row>
    <row r="14" spans="1:25">
      <c r="A14" s="43" t="s">
        <v>35</v>
      </c>
      <c r="B14" s="48">
        <v>0.45</v>
      </c>
      <c r="C14" s="40">
        <v>0.3</v>
      </c>
      <c r="D14" s="48">
        <v>2.5510789479999998</v>
      </c>
      <c r="E14" s="39">
        <v>4.7340991929999996</v>
      </c>
      <c r="F14" s="39">
        <v>6.442983087</v>
      </c>
      <c r="G14" s="39">
        <v>9.0182764239999997</v>
      </c>
      <c r="H14" s="39">
        <v>10.957755799999999</v>
      </c>
      <c r="I14" s="39">
        <v>12.173970020000001</v>
      </c>
      <c r="J14" s="40">
        <v>14.13598741</v>
      </c>
      <c r="K14" s="42">
        <v>0.75</v>
      </c>
      <c r="L14" s="120">
        <f t="shared" ref="L14:R14" si="11">L34+L38</f>
        <v>6.8020079619999994</v>
      </c>
      <c r="M14" s="121">
        <f t="shared" si="11"/>
        <v>11.658948609999999</v>
      </c>
      <c r="N14" s="121">
        <f t="shared" si="11"/>
        <v>16.813260570000001</v>
      </c>
      <c r="O14" s="121">
        <f t="shared" si="11"/>
        <v>23.011305813</v>
      </c>
      <c r="P14" s="121">
        <f t="shared" si="11"/>
        <v>29.978157874000001</v>
      </c>
      <c r="Q14" s="121">
        <f t="shared" si="11"/>
        <v>34.764597403000003</v>
      </c>
      <c r="R14" s="122">
        <f t="shared" si="11"/>
        <v>41.886980344000001</v>
      </c>
      <c r="S14" s="35">
        <f t="shared" si="2"/>
        <v>-4.2509290139999996</v>
      </c>
      <c r="T14" s="36">
        <f t="shared" si="1"/>
        <v>-6.9248494169999999</v>
      </c>
      <c r="U14" s="36">
        <f t="shared" si="1"/>
        <v>-10.370277483000001</v>
      </c>
      <c r="V14" s="36">
        <f t="shared" si="1"/>
        <v>-13.993029389</v>
      </c>
      <c r="W14" s="36">
        <f t="shared" si="1"/>
        <v>-19.020402074000003</v>
      </c>
      <c r="X14" s="36">
        <f t="shared" si="1"/>
        <v>-22.590627383000005</v>
      </c>
      <c r="Y14" s="37">
        <f t="shared" si="1"/>
        <v>-27.750992934000003</v>
      </c>
    </row>
    <row r="15" spans="1:25">
      <c r="A15" s="43" t="s">
        <v>36</v>
      </c>
      <c r="B15" s="48">
        <v>0.3</v>
      </c>
      <c r="C15" s="40">
        <v>0.6</v>
      </c>
      <c r="D15" s="48">
        <v>2.3717993420000001</v>
      </c>
      <c r="E15" s="39">
        <v>3.4118073230000001</v>
      </c>
      <c r="F15" s="39">
        <v>5.2639286399999996</v>
      </c>
      <c r="G15" s="39">
        <v>7.3997308249999998</v>
      </c>
      <c r="H15" s="39">
        <v>8.6854217160000005</v>
      </c>
      <c r="I15" s="39">
        <v>10.224898019999999</v>
      </c>
      <c r="J15" s="40">
        <v>11.58025185</v>
      </c>
      <c r="K15" s="42">
        <v>0.9</v>
      </c>
      <c r="L15" s="120">
        <f t="shared" ref="L15:R15" si="12">L33+L40</f>
        <v>5.4389241599999991</v>
      </c>
      <c r="M15" s="121">
        <f t="shared" si="12"/>
        <v>8.9348299170000001</v>
      </c>
      <c r="N15" s="121">
        <f t="shared" si="12"/>
        <v>12.767408804</v>
      </c>
      <c r="O15" s="121">
        <f t="shared" si="12"/>
        <v>17.512218208</v>
      </c>
      <c r="P15" s="121">
        <f t="shared" si="12"/>
        <v>21.646079970000002</v>
      </c>
      <c r="Q15" s="121">
        <f t="shared" si="12"/>
        <v>25.18855185</v>
      </c>
      <c r="R15" s="122">
        <f t="shared" si="12"/>
        <v>28.260333289999998</v>
      </c>
      <c r="S15" s="35">
        <f t="shared" si="2"/>
        <v>-3.067124817999999</v>
      </c>
      <c r="T15" s="36">
        <f t="shared" si="1"/>
        <v>-5.5230225940000004</v>
      </c>
      <c r="U15" s="36">
        <f t="shared" si="1"/>
        <v>-7.5034801640000008</v>
      </c>
      <c r="V15" s="36">
        <f t="shared" si="1"/>
        <v>-10.112487383000001</v>
      </c>
      <c r="W15" s="36">
        <f t="shared" si="1"/>
        <v>-12.960658254000002</v>
      </c>
      <c r="X15" s="36">
        <f t="shared" si="1"/>
        <v>-14.96365383</v>
      </c>
      <c r="Y15" s="37">
        <f t="shared" si="1"/>
        <v>-16.680081439999999</v>
      </c>
    </row>
    <row r="16" spans="1:25">
      <c r="A16" s="43" t="s">
        <v>37</v>
      </c>
      <c r="B16" s="48">
        <v>0.6</v>
      </c>
      <c r="C16" s="40">
        <v>0.6</v>
      </c>
      <c r="D16" s="48">
        <v>4.4365416130000002</v>
      </c>
      <c r="E16" s="39">
        <v>7.8122136180000004</v>
      </c>
      <c r="F16" s="39">
        <v>11.25186749</v>
      </c>
      <c r="G16" s="39">
        <v>15.33925625</v>
      </c>
      <c r="H16" s="39">
        <v>18.41029262</v>
      </c>
      <c r="I16" s="39">
        <v>21.435787319999999</v>
      </c>
      <c r="J16" s="40">
        <v>24.376811050000001</v>
      </c>
      <c r="K16" s="42">
        <v>1.2</v>
      </c>
      <c r="L16" s="120">
        <f t="shared" ref="L16:R16" si="13">L35+L40</f>
        <v>6.4141120859999994</v>
      </c>
      <c r="M16" s="121">
        <f t="shared" si="13"/>
        <v>11.229050084000001</v>
      </c>
      <c r="N16" s="121">
        <f t="shared" si="13"/>
        <v>16.144105264</v>
      </c>
      <c r="O16" s="121">
        <f t="shared" si="13"/>
        <v>20.943955832</v>
      </c>
      <c r="P16" s="121">
        <f t="shared" si="13"/>
        <v>26.072749559999998</v>
      </c>
      <c r="Q16" s="121">
        <f t="shared" si="13"/>
        <v>30.05862415</v>
      </c>
      <c r="R16" s="122">
        <f t="shared" si="13"/>
        <v>33.716766309999997</v>
      </c>
      <c r="S16" s="35">
        <f t="shared" si="2"/>
        <v>-1.9775704729999992</v>
      </c>
      <c r="T16" s="36">
        <f t="shared" si="1"/>
        <v>-3.4168364660000003</v>
      </c>
      <c r="U16" s="36">
        <f t="shared" si="1"/>
        <v>-4.8922377739999998</v>
      </c>
      <c r="V16" s="36">
        <f t="shared" si="1"/>
        <v>-5.6046995820000003</v>
      </c>
      <c r="W16" s="36">
        <f t="shared" si="1"/>
        <v>-7.6624569399999984</v>
      </c>
      <c r="X16" s="36">
        <f t="shared" si="1"/>
        <v>-8.6228368300000007</v>
      </c>
      <c r="Y16" s="37">
        <f t="shared" si="1"/>
        <v>-9.3399552599999964</v>
      </c>
    </row>
    <row r="17" spans="1:25">
      <c r="A17" s="43" t="s">
        <v>38</v>
      </c>
      <c r="B17" s="48">
        <v>0.6</v>
      </c>
      <c r="C17" s="40">
        <v>0</v>
      </c>
      <c r="D17" s="48">
        <v>3.869366131</v>
      </c>
      <c r="E17" s="39">
        <v>6.8081546910000004</v>
      </c>
      <c r="F17" s="39">
        <v>9.8499475329999999</v>
      </c>
      <c r="G17" s="39">
        <v>12.4455437</v>
      </c>
      <c r="H17" s="39">
        <v>15.84552323</v>
      </c>
      <c r="I17" s="39">
        <v>18.143096159999999</v>
      </c>
      <c r="J17" s="40">
        <v>20.611659920000001</v>
      </c>
      <c r="K17" s="42">
        <v>0.6</v>
      </c>
      <c r="L17" s="117">
        <v>3.869366131</v>
      </c>
      <c r="M17" s="118">
        <v>6.8081546910000004</v>
      </c>
      <c r="N17" s="118">
        <v>9.8499475329999999</v>
      </c>
      <c r="O17" s="118">
        <v>12.4455437</v>
      </c>
      <c r="P17" s="118">
        <v>15.84552323</v>
      </c>
      <c r="Q17" s="118">
        <v>18.143096159999999</v>
      </c>
      <c r="R17" s="119">
        <v>20.611659920000001</v>
      </c>
      <c r="S17" s="35">
        <f t="shared" si="2"/>
        <v>0</v>
      </c>
      <c r="T17" s="36">
        <f t="shared" si="1"/>
        <v>0</v>
      </c>
      <c r="U17" s="36">
        <f t="shared" si="1"/>
        <v>0</v>
      </c>
      <c r="V17" s="36">
        <f t="shared" si="1"/>
        <v>0</v>
      </c>
      <c r="W17" s="36">
        <f t="shared" si="1"/>
        <v>0</v>
      </c>
      <c r="X17" s="36">
        <f t="shared" si="1"/>
        <v>0</v>
      </c>
      <c r="Y17" s="37">
        <f t="shared" si="1"/>
        <v>0</v>
      </c>
    </row>
    <row r="18" spans="1:25">
      <c r="A18" s="43" t="s">
        <v>39</v>
      </c>
      <c r="B18" s="48">
        <v>0</v>
      </c>
      <c r="C18" s="40">
        <v>0.45</v>
      </c>
      <c r="D18" s="48">
        <v>3.7430787830000001</v>
      </c>
      <c r="E18" s="39">
        <v>6.0355294370000001</v>
      </c>
      <c r="F18" s="39">
        <v>7.8455549680000001</v>
      </c>
      <c r="G18" s="39">
        <v>10.55644888</v>
      </c>
      <c r="H18" s="39">
        <v>13.11227757</v>
      </c>
      <c r="I18" s="39">
        <v>15.15923158</v>
      </c>
      <c r="J18" s="40">
        <v>16.87724244</v>
      </c>
      <c r="K18" s="42">
        <v>0.45</v>
      </c>
      <c r="L18" s="117">
        <v>3.7430787830000001</v>
      </c>
      <c r="M18" s="118">
        <v>6.0355294370000001</v>
      </c>
      <c r="N18" s="118">
        <v>7.8455549680000001</v>
      </c>
      <c r="O18" s="118">
        <v>10.55644888</v>
      </c>
      <c r="P18" s="118">
        <v>13.11227757</v>
      </c>
      <c r="Q18" s="118">
        <v>15.15923158</v>
      </c>
      <c r="R18" s="119">
        <v>16.87724244</v>
      </c>
      <c r="S18" s="35">
        <f t="shared" si="2"/>
        <v>0</v>
      </c>
      <c r="T18" s="36">
        <f t="shared" ref="T18:T26" si="14">E18-M18</f>
        <v>0</v>
      </c>
      <c r="U18" s="36">
        <f t="shared" ref="U18:U26" si="15">F18-N18</f>
        <v>0</v>
      </c>
      <c r="V18" s="36">
        <f t="shared" ref="V18:V26" si="16">G18-O18</f>
        <v>0</v>
      </c>
      <c r="W18" s="36">
        <f t="shared" ref="W18:W26" si="17">H18-P18</f>
        <v>0</v>
      </c>
      <c r="X18" s="36">
        <f t="shared" ref="X18:X26" si="18">I18-Q18</f>
        <v>0</v>
      </c>
      <c r="Y18" s="37">
        <f t="shared" ref="Y18:Y26" si="19">J18-R18</f>
        <v>0</v>
      </c>
    </row>
    <row r="19" spans="1:25">
      <c r="A19" s="43" t="s">
        <v>40</v>
      </c>
      <c r="B19" s="48">
        <v>0.45</v>
      </c>
      <c r="C19" s="40">
        <v>0</v>
      </c>
      <c r="D19" s="48">
        <v>5.2698891029999997</v>
      </c>
      <c r="E19" s="39">
        <v>8.934923049</v>
      </c>
      <c r="F19" s="39">
        <v>12.774393720000001</v>
      </c>
      <c r="G19" s="39">
        <v>17.440972030000001</v>
      </c>
      <c r="H19" s="39">
        <v>22.833236920000001</v>
      </c>
      <c r="I19" s="39">
        <v>26.9307771</v>
      </c>
      <c r="J19" s="40">
        <v>32.702462830000002</v>
      </c>
      <c r="K19" s="42">
        <v>0.45</v>
      </c>
      <c r="L19" s="117">
        <v>5.2698891029999997</v>
      </c>
      <c r="M19" s="118">
        <v>8.934923049</v>
      </c>
      <c r="N19" s="118">
        <v>12.774393720000001</v>
      </c>
      <c r="O19" s="118">
        <v>17.440972030000001</v>
      </c>
      <c r="P19" s="118">
        <v>22.833236920000001</v>
      </c>
      <c r="Q19" s="118">
        <v>26.9307771</v>
      </c>
      <c r="R19" s="119">
        <v>32.702462830000002</v>
      </c>
      <c r="S19" s="35">
        <f t="shared" si="2"/>
        <v>0</v>
      </c>
      <c r="T19" s="36">
        <f t="shared" si="14"/>
        <v>0</v>
      </c>
      <c r="U19" s="36">
        <f t="shared" si="15"/>
        <v>0</v>
      </c>
      <c r="V19" s="36">
        <f t="shared" si="16"/>
        <v>0</v>
      </c>
      <c r="W19" s="36">
        <f t="shared" si="17"/>
        <v>0</v>
      </c>
      <c r="X19" s="36">
        <f t="shared" si="18"/>
        <v>0</v>
      </c>
      <c r="Y19" s="37">
        <f t="shared" si="19"/>
        <v>0</v>
      </c>
    </row>
    <row r="20" spans="1:25">
      <c r="A20" s="43" t="s">
        <v>41</v>
      </c>
      <c r="B20" s="48">
        <v>0</v>
      </c>
      <c r="C20" s="40">
        <v>0.3</v>
      </c>
      <c r="D20" s="48">
        <v>1.5321188590000001</v>
      </c>
      <c r="E20" s="39">
        <v>2.7240255609999999</v>
      </c>
      <c r="F20" s="39">
        <v>4.0388668499999998</v>
      </c>
      <c r="G20" s="39">
        <v>5.5703337829999997</v>
      </c>
      <c r="H20" s="39">
        <v>7.1449209539999998</v>
      </c>
      <c r="I20" s="39">
        <v>7.8338203030000004</v>
      </c>
      <c r="J20" s="40">
        <v>9.1845175139999995</v>
      </c>
      <c r="K20" s="42">
        <v>0.3</v>
      </c>
      <c r="L20" s="117">
        <v>1.5321188590000001</v>
      </c>
      <c r="M20" s="118">
        <v>2.7240255609999999</v>
      </c>
      <c r="N20" s="118">
        <v>4.0388668499999998</v>
      </c>
      <c r="O20" s="118">
        <v>5.5703337829999997</v>
      </c>
      <c r="P20" s="118">
        <v>7.1449209539999998</v>
      </c>
      <c r="Q20" s="118">
        <v>7.8338203030000004</v>
      </c>
      <c r="R20" s="119">
        <v>9.1845175139999995</v>
      </c>
      <c r="S20" s="35">
        <f t="shared" si="2"/>
        <v>0</v>
      </c>
      <c r="T20" s="36">
        <f t="shared" si="14"/>
        <v>0</v>
      </c>
      <c r="U20" s="36">
        <f t="shared" si="15"/>
        <v>0</v>
      </c>
      <c r="V20" s="36">
        <f t="shared" si="16"/>
        <v>0</v>
      </c>
      <c r="W20" s="36">
        <f t="shared" si="17"/>
        <v>0</v>
      </c>
      <c r="X20" s="36">
        <f t="shared" si="18"/>
        <v>0</v>
      </c>
      <c r="Y20" s="37">
        <f t="shared" si="19"/>
        <v>0</v>
      </c>
    </row>
    <row r="21" spans="1:25">
      <c r="A21" s="43" t="s">
        <v>42</v>
      </c>
      <c r="B21" s="48">
        <v>0.3</v>
      </c>
      <c r="C21" s="40">
        <v>0.45</v>
      </c>
      <c r="D21" s="48">
        <v>2.384092801</v>
      </c>
      <c r="E21" s="39">
        <v>4.591606831</v>
      </c>
      <c r="F21" s="39">
        <v>6.4754862470000001</v>
      </c>
      <c r="G21" s="39">
        <v>8.508004755</v>
      </c>
      <c r="H21" s="39">
        <v>10.741037029999999</v>
      </c>
      <c r="I21" s="39">
        <v>12.26328386</v>
      </c>
      <c r="J21" s="40">
        <v>13.78674142</v>
      </c>
      <c r="K21" s="42">
        <v>0.75</v>
      </c>
      <c r="L21" s="120">
        <f t="shared" ref="L21:R21" si="20">L33+L39</f>
        <v>6.6372569879999999</v>
      </c>
      <c r="M21" s="121">
        <f t="shared" si="20"/>
        <v>10.549463961000001</v>
      </c>
      <c r="N21" s="121">
        <f t="shared" si="20"/>
        <v>14.318806041</v>
      </c>
      <c r="O21" s="121">
        <f t="shared" si="20"/>
        <v>19.570254955999999</v>
      </c>
      <c r="P21" s="121">
        <f t="shared" si="20"/>
        <v>24.531131209999998</v>
      </c>
      <c r="Q21" s="121">
        <f t="shared" si="20"/>
        <v>28.432255439999999</v>
      </c>
      <c r="R21" s="122">
        <f t="shared" si="20"/>
        <v>32.032469339999999</v>
      </c>
      <c r="S21" s="35">
        <f t="shared" si="2"/>
        <v>-4.2531641869999994</v>
      </c>
      <c r="T21" s="36">
        <f t="shared" si="14"/>
        <v>-5.9578571300000007</v>
      </c>
      <c r="U21" s="36">
        <f t="shared" si="15"/>
        <v>-7.8433197940000001</v>
      </c>
      <c r="V21" s="36">
        <f t="shared" si="16"/>
        <v>-11.062250200999999</v>
      </c>
      <c r="W21" s="36">
        <f t="shared" si="17"/>
        <v>-13.790094179999999</v>
      </c>
      <c r="X21" s="36">
        <f t="shared" si="18"/>
        <v>-16.168971579999997</v>
      </c>
      <c r="Y21" s="37">
        <f t="shared" si="19"/>
        <v>-18.24572792</v>
      </c>
    </row>
    <row r="22" spans="1:25">
      <c r="A22" s="43" t="s">
        <v>43</v>
      </c>
      <c r="B22" s="48">
        <v>0.45</v>
      </c>
      <c r="C22" s="40">
        <v>0.45</v>
      </c>
      <c r="D22" s="48">
        <v>4.4175426309999999</v>
      </c>
      <c r="E22" s="39">
        <v>7.1541410479999996</v>
      </c>
      <c r="F22" s="39">
        <v>10.39095285</v>
      </c>
      <c r="G22" s="39">
        <v>14.408771809999999</v>
      </c>
      <c r="H22" s="39">
        <v>19.416586720000002</v>
      </c>
      <c r="I22" s="39">
        <v>20.0651598</v>
      </c>
      <c r="J22" s="40">
        <v>23.170748240000002</v>
      </c>
      <c r="K22" s="42">
        <v>0.9</v>
      </c>
      <c r="L22" s="120">
        <f t="shared" ref="L22:R22" si="21">L34+L39</f>
        <v>9.0129678860000002</v>
      </c>
      <c r="M22" s="121">
        <f t="shared" si="21"/>
        <v>14.970452485999999</v>
      </c>
      <c r="N22" s="121">
        <f t="shared" si="21"/>
        <v>20.619948688000001</v>
      </c>
      <c r="O22" s="121">
        <f t="shared" si="21"/>
        <v>27.997420910000002</v>
      </c>
      <c r="P22" s="121">
        <f t="shared" si="21"/>
        <v>35.945514490000001</v>
      </c>
      <c r="Q22" s="121">
        <f t="shared" si="21"/>
        <v>42.090008679999997</v>
      </c>
      <c r="R22" s="122">
        <f t="shared" si="21"/>
        <v>49.579705270000005</v>
      </c>
      <c r="S22" s="35">
        <f t="shared" si="2"/>
        <v>-4.5954252550000003</v>
      </c>
      <c r="T22" s="36">
        <f t="shared" si="14"/>
        <v>-7.8163114379999996</v>
      </c>
      <c r="U22" s="36">
        <f t="shared" si="15"/>
        <v>-10.228995838000001</v>
      </c>
      <c r="V22" s="36">
        <f t="shared" si="16"/>
        <v>-13.588649100000003</v>
      </c>
      <c r="W22" s="36">
        <f t="shared" si="17"/>
        <v>-16.528927769999999</v>
      </c>
      <c r="X22" s="36">
        <f t="shared" si="18"/>
        <v>-22.024848879999997</v>
      </c>
      <c r="Y22" s="37">
        <f t="shared" si="19"/>
        <v>-26.408957030000003</v>
      </c>
    </row>
    <row r="23" spans="1:25">
      <c r="A23" s="43" t="s">
        <v>44</v>
      </c>
      <c r="B23" s="48">
        <v>0.45</v>
      </c>
      <c r="C23" s="40">
        <v>0.15</v>
      </c>
      <c r="D23" s="48">
        <v>3.7411230049999999</v>
      </c>
      <c r="E23" s="39">
        <v>6.6231940160000002</v>
      </c>
      <c r="F23" s="39">
        <v>9.3280343309999996</v>
      </c>
      <c r="G23" s="39">
        <v>13.105944579999999</v>
      </c>
      <c r="H23" s="39">
        <v>15.943312110000001</v>
      </c>
      <c r="I23" s="39">
        <v>18.573367210000001</v>
      </c>
      <c r="J23" s="40">
        <v>20.601508500000001</v>
      </c>
      <c r="K23" s="42">
        <v>0.6</v>
      </c>
      <c r="L23" s="120">
        <f t="shared" ref="L23:R23" si="22">L34+L37</f>
        <v>5.9570189399999993</v>
      </c>
      <c r="M23" s="121">
        <f t="shared" si="22"/>
        <v>9.9319039250000003</v>
      </c>
      <c r="N23" s="121">
        <f t="shared" si="22"/>
        <v>14.126581047</v>
      </c>
      <c r="O23" s="121">
        <f t="shared" si="22"/>
        <v>19.312837384000002</v>
      </c>
      <c r="P23" s="121">
        <f t="shared" si="22"/>
        <v>25.062916429000001</v>
      </c>
      <c r="Q23" s="121">
        <f t="shared" si="22"/>
        <v>29.138477394999999</v>
      </c>
      <c r="R23" s="122">
        <f t="shared" si="22"/>
        <v>35.59189129</v>
      </c>
      <c r="S23" s="35">
        <f t="shared" si="2"/>
        <v>-2.2158959349999994</v>
      </c>
      <c r="T23" s="36">
        <f t="shared" si="14"/>
        <v>-3.3087099090000001</v>
      </c>
      <c r="U23" s="36">
        <f t="shared" si="15"/>
        <v>-4.7985467160000006</v>
      </c>
      <c r="V23" s="36">
        <f t="shared" si="16"/>
        <v>-6.2068928040000024</v>
      </c>
      <c r="W23" s="36">
        <f t="shared" si="17"/>
        <v>-9.1196043190000005</v>
      </c>
      <c r="X23" s="36">
        <f t="shared" si="18"/>
        <v>-10.565110184999998</v>
      </c>
      <c r="Y23" s="37">
        <f t="shared" si="19"/>
        <v>-14.990382789999998</v>
      </c>
    </row>
    <row r="24" spans="1:25">
      <c r="A24" s="43" t="s">
        <v>45</v>
      </c>
      <c r="B24" s="48">
        <v>0.15</v>
      </c>
      <c r="C24" s="40">
        <v>0</v>
      </c>
      <c r="D24" s="48">
        <v>2.5066548590000002</v>
      </c>
      <c r="E24" s="39">
        <v>3.9868990470000001</v>
      </c>
      <c r="F24" s="39">
        <v>5.5992047850000004</v>
      </c>
      <c r="G24" s="39">
        <v>7.3288571730000003</v>
      </c>
      <c r="H24" s="39">
        <v>9.7013084410000001</v>
      </c>
      <c r="I24" s="39">
        <v>10.38555118</v>
      </c>
      <c r="J24" s="40">
        <v>11.91850823</v>
      </c>
      <c r="K24" s="42">
        <v>0.15</v>
      </c>
      <c r="L24" s="117">
        <v>2.5066548590000002</v>
      </c>
      <c r="M24" s="118">
        <v>3.9868990470000001</v>
      </c>
      <c r="N24" s="118">
        <v>5.5992047850000004</v>
      </c>
      <c r="O24" s="118">
        <v>7.3288571730000003</v>
      </c>
      <c r="P24" s="118">
        <v>9.7013084410000001</v>
      </c>
      <c r="Q24" s="118">
        <v>10.38555118</v>
      </c>
      <c r="R24" s="119">
        <v>11.91850823</v>
      </c>
      <c r="S24" s="35">
        <f t="shared" si="2"/>
        <v>0</v>
      </c>
      <c r="T24" s="36">
        <f t="shared" si="14"/>
        <v>0</v>
      </c>
      <c r="U24" s="36">
        <f t="shared" si="15"/>
        <v>0</v>
      </c>
      <c r="V24" s="36">
        <f t="shared" si="16"/>
        <v>0</v>
      </c>
      <c r="W24" s="36">
        <f t="shared" si="17"/>
        <v>0</v>
      </c>
      <c r="X24" s="36">
        <f t="shared" si="18"/>
        <v>0</v>
      </c>
      <c r="Y24" s="37">
        <f t="shared" si="19"/>
        <v>0</v>
      </c>
    </row>
    <row r="25" spans="1:25">
      <c r="A25" s="43" t="s">
        <v>46</v>
      </c>
      <c r="B25" s="48">
        <v>0</v>
      </c>
      <c r="C25" s="40">
        <v>0.15</v>
      </c>
      <c r="D25" s="48">
        <v>0.68712983699999997</v>
      </c>
      <c r="E25" s="39">
        <v>0.99698087599999996</v>
      </c>
      <c r="F25" s="39">
        <v>1.352187327</v>
      </c>
      <c r="G25" s="39">
        <v>1.8718653540000001</v>
      </c>
      <c r="H25" s="39">
        <v>2.2296795089999999</v>
      </c>
      <c r="I25" s="39">
        <v>2.207700295</v>
      </c>
      <c r="J25" s="40">
        <v>2.88942846</v>
      </c>
      <c r="K25" s="42">
        <v>0.15</v>
      </c>
      <c r="L25" s="117">
        <v>0.68712983699999997</v>
      </c>
      <c r="M25" s="118">
        <v>0.99698087599999996</v>
      </c>
      <c r="N25" s="118">
        <v>1.352187327</v>
      </c>
      <c r="O25" s="118">
        <v>1.8718653540000001</v>
      </c>
      <c r="P25" s="118">
        <v>2.2296795089999999</v>
      </c>
      <c r="Q25" s="118">
        <v>2.207700295</v>
      </c>
      <c r="R25" s="119">
        <v>2.88942846</v>
      </c>
      <c r="S25" s="35">
        <f t="shared" si="2"/>
        <v>0</v>
      </c>
      <c r="T25" s="36">
        <f t="shared" si="14"/>
        <v>0</v>
      </c>
      <c r="U25" s="36">
        <f t="shared" si="15"/>
        <v>0</v>
      </c>
      <c r="V25" s="36">
        <f t="shared" si="16"/>
        <v>0</v>
      </c>
      <c r="W25" s="36">
        <f t="shared" si="17"/>
        <v>0</v>
      </c>
      <c r="X25" s="36">
        <f t="shared" si="18"/>
        <v>0</v>
      </c>
      <c r="Y25" s="37">
        <f t="shared" si="19"/>
        <v>0</v>
      </c>
    </row>
    <row r="26" spans="1:25">
      <c r="A26" s="43" t="s">
        <v>47</v>
      </c>
      <c r="B26" s="50">
        <v>0.15</v>
      </c>
      <c r="C26" s="51">
        <v>0.3</v>
      </c>
      <c r="D26" s="126">
        <v>4.4272283870000004</v>
      </c>
      <c r="E26" s="127">
        <v>7.3241074279999996</v>
      </c>
      <c r="F26" s="127">
        <v>10.387600089999999</v>
      </c>
      <c r="G26" s="127">
        <v>14.155452049999999</v>
      </c>
      <c r="H26" s="127">
        <v>17.566328049999999</v>
      </c>
      <c r="I26" s="127">
        <v>19.588602009999999</v>
      </c>
      <c r="J26" s="128">
        <v>21.987502840000001</v>
      </c>
      <c r="K26" s="49">
        <v>0.45</v>
      </c>
      <c r="L26" s="126">
        <f t="shared" ref="L26:R26" si="23">L32+L38</f>
        <v>4.0387737179999998</v>
      </c>
      <c r="M26" s="127">
        <f t="shared" si="23"/>
        <v>6.710924608</v>
      </c>
      <c r="N26" s="127">
        <f t="shared" si="23"/>
        <v>9.6380716349999993</v>
      </c>
      <c r="O26" s="127">
        <f t="shared" si="23"/>
        <v>12.899190956</v>
      </c>
      <c r="P26" s="127">
        <f t="shared" si="23"/>
        <v>16.846229395000002</v>
      </c>
      <c r="Q26" s="127">
        <f t="shared" si="23"/>
        <v>18.219371483</v>
      </c>
      <c r="R26" s="128">
        <f t="shared" si="23"/>
        <v>21.103025744</v>
      </c>
      <c r="S26" s="52">
        <f t="shared" si="2"/>
        <v>0.38845466900000059</v>
      </c>
      <c r="T26" s="53">
        <f t="shared" si="14"/>
        <v>0.61318281999999957</v>
      </c>
      <c r="U26" s="53">
        <f t="shared" si="15"/>
        <v>0.74952845500000009</v>
      </c>
      <c r="V26" s="53">
        <f t="shared" si="16"/>
        <v>1.2562610939999992</v>
      </c>
      <c r="W26" s="53">
        <f t="shared" si="17"/>
        <v>0.72009865499999748</v>
      </c>
      <c r="X26" s="53">
        <f t="shared" si="18"/>
        <v>1.3692305269999991</v>
      </c>
      <c r="Y26" s="113">
        <f t="shared" si="19"/>
        <v>0.88447709600000124</v>
      </c>
    </row>
    <row r="29" spans="1:25">
      <c r="B29" s="129"/>
      <c r="C29" s="43" t="s">
        <v>21</v>
      </c>
    </row>
    <row r="30" spans="1:25">
      <c r="B30" s="130"/>
      <c r="C30" s="43" t="s">
        <v>20</v>
      </c>
      <c r="L30" s="43" t="s">
        <v>48</v>
      </c>
      <c r="M30" s="43" t="s">
        <v>49</v>
      </c>
      <c r="N30" s="43" t="s">
        <v>50</v>
      </c>
      <c r="O30" s="43" t="s">
        <v>51</v>
      </c>
      <c r="P30" s="43" t="s">
        <v>52</v>
      </c>
      <c r="Q30" s="43" t="s">
        <v>53</v>
      </c>
      <c r="R30" s="43" t="s">
        <v>54</v>
      </c>
    </row>
    <row r="31" spans="1:25">
      <c r="B31" s="131"/>
      <c r="C31" s="43" t="s">
        <v>55</v>
      </c>
      <c r="J31" s="43" t="s">
        <v>11</v>
      </c>
      <c r="K31" s="43">
        <v>0</v>
      </c>
      <c r="L31" s="43">
        <v>0.17201528999999999</v>
      </c>
      <c r="M31" s="43">
        <v>0.52563849200000001</v>
      </c>
      <c r="N31" s="43">
        <v>0.67641962600000005</v>
      </c>
      <c r="O31" s="43">
        <v>1.1815690210000001</v>
      </c>
      <c r="P31" s="43">
        <v>1.528021039</v>
      </c>
      <c r="Q31" s="43">
        <v>1.829210778</v>
      </c>
      <c r="R31" s="43">
        <v>2.2155234049999999</v>
      </c>
    </row>
    <row r="32" spans="1:25">
      <c r="K32" s="43">
        <v>0.15</v>
      </c>
      <c r="L32" s="43">
        <v>2.5066548590000002</v>
      </c>
      <c r="M32" s="43">
        <v>3.9868990470000001</v>
      </c>
      <c r="N32" s="43">
        <v>5.5992047850000004</v>
      </c>
      <c r="O32" s="43">
        <v>7.3288571730000003</v>
      </c>
      <c r="P32" s="43">
        <v>9.7013084410000001</v>
      </c>
      <c r="Q32" s="43">
        <v>10.38555118</v>
      </c>
      <c r="R32" s="43">
        <v>11.91850823</v>
      </c>
    </row>
    <row r="33" spans="10:18">
      <c r="K33" s="43">
        <v>0.3</v>
      </c>
      <c r="L33" s="43">
        <v>2.8941782049999998</v>
      </c>
      <c r="M33" s="43">
        <v>4.5139345239999997</v>
      </c>
      <c r="N33" s="43">
        <v>6.4732510730000001</v>
      </c>
      <c r="O33" s="43">
        <v>9.0138060759999998</v>
      </c>
      <c r="P33" s="43">
        <v>11.41885364</v>
      </c>
      <c r="Q33" s="43">
        <v>13.27302386</v>
      </c>
      <c r="R33" s="43">
        <v>15.155226900000001</v>
      </c>
    </row>
    <row r="34" spans="10:18">
      <c r="K34" s="43">
        <v>0.45</v>
      </c>
      <c r="L34" s="43">
        <v>5.2698891029999997</v>
      </c>
      <c r="M34" s="43">
        <v>8.934923049</v>
      </c>
      <c r="N34" s="43">
        <v>12.774393720000001</v>
      </c>
      <c r="O34" s="43">
        <v>17.440972030000001</v>
      </c>
      <c r="P34" s="43">
        <v>22.833236920000001</v>
      </c>
      <c r="Q34" s="43">
        <v>26.9307771</v>
      </c>
      <c r="R34" s="43">
        <v>32.702462830000002</v>
      </c>
    </row>
    <row r="35" spans="10:18">
      <c r="K35" s="43">
        <v>0.6</v>
      </c>
      <c r="L35" s="43">
        <v>3.869366131</v>
      </c>
      <c r="M35" s="43">
        <v>6.8081546910000004</v>
      </c>
      <c r="N35" s="43">
        <v>9.8499475329999999</v>
      </c>
      <c r="O35" s="43">
        <v>12.4455437</v>
      </c>
      <c r="P35" s="43">
        <v>15.84552323</v>
      </c>
      <c r="Q35" s="43">
        <v>18.143096159999999</v>
      </c>
      <c r="R35" s="43">
        <v>20.611659920000001</v>
      </c>
    </row>
    <row r="36" spans="10:18">
      <c r="J36" s="43" t="s">
        <v>12</v>
      </c>
      <c r="K36" s="43">
        <v>0</v>
      </c>
      <c r="L36" s="43">
        <v>0.17201528999999999</v>
      </c>
      <c r="M36" s="43">
        <v>0.52563849200000001</v>
      </c>
      <c r="N36" s="43">
        <v>0.67641962600000005</v>
      </c>
      <c r="O36" s="43">
        <v>1.1815690210000001</v>
      </c>
      <c r="P36" s="43">
        <v>1.528021039</v>
      </c>
      <c r="Q36" s="43">
        <v>1.829210778</v>
      </c>
      <c r="R36" s="43">
        <v>2.2155234049999999</v>
      </c>
    </row>
    <row r="37" spans="10:18">
      <c r="K37" s="43">
        <v>0.15</v>
      </c>
      <c r="L37" s="43">
        <v>0.68712983699999997</v>
      </c>
      <c r="M37" s="43">
        <v>0.99698087599999996</v>
      </c>
      <c r="N37" s="43">
        <v>1.352187327</v>
      </c>
      <c r="O37" s="43">
        <v>1.8718653540000001</v>
      </c>
      <c r="P37" s="43">
        <v>2.2296795089999999</v>
      </c>
      <c r="Q37" s="43">
        <v>2.207700295</v>
      </c>
      <c r="R37" s="43">
        <v>2.88942846</v>
      </c>
    </row>
    <row r="38" spans="10:18">
      <c r="K38" s="43">
        <v>0.3</v>
      </c>
      <c r="L38" s="43">
        <v>1.5321188590000001</v>
      </c>
      <c r="M38" s="43">
        <v>2.7240255609999999</v>
      </c>
      <c r="N38" s="43">
        <v>4.0388668499999998</v>
      </c>
      <c r="O38" s="43">
        <v>5.5703337829999997</v>
      </c>
      <c r="P38" s="43">
        <v>7.1449209539999998</v>
      </c>
      <c r="Q38" s="43">
        <v>7.8338203030000004</v>
      </c>
      <c r="R38" s="43">
        <v>9.1845175139999995</v>
      </c>
    </row>
    <row r="39" spans="10:18">
      <c r="K39" s="43">
        <v>0.45</v>
      </c>
      <c r="L39" s="43">
        <v>3.7430787830000001</v>
      </c>
      <c r="M39" s="43">
        <v>6.0355294370000001</v>
      </c>
      <c r="N39" s="43">
        <v>7.8455549680000001</v>
      </c>
      <c r="O39" s="43">
        <v>10.55644888</v>
      </c>
      <c r="P39" s="43">
        <v>13.11227757</v>
      </c>
      <c r="Q39" s="43">
        <v>15.15923158</v>
      </c>
      <c r="R39" s="43">
        <v>16.87724244</v>
      </c>
    </row>
    <row r="40" spans="10:18">
      <c r="K40" s="43">
        <v>0.6</v>
      </c>
      <c r="L40" s="43">
        <v>2.5447459549999998</v>
      </c>
      <c r="M40" s="43">
        <v>4.4208953930000003</v>
      </c>
      <c r="N40" s="43">
        <v>6.2941577310000003</v>
      </c>
      <c r="O40" s="43">
        <v>8.4984121320000003</v>
      </c>
      <c r="P40" s="43">
        <v>10.227226330000001</v>
      </c>
      <c r="Q40" s="43">
        <v>11.915527989999999</v>
      </c>
      <c r="R40" s="43">
        <v>13.10510639</v>
      </c>
    </row>
  </sheetData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="95" zoomScaleNormal="95" workbookViewId="0">
      <selection activeCell="G34" sqref="A1:XFD1048576"/>
    </sheetView>
  </sheetViews>
  <sheetFormatPr defaultRowHeight="15"/>
  <cols>
    <col min="1" max="10" width="9.140625" style="43"/>
    <col min="11" max="11" width="15.5703125" style="43" customWidth="1"/>
    <col min="12" max="16384" width="9.140625" style="43"/>
  </cols>
  <sheetData>
    <row r="1" spans="1:28">
      <c r="B1" s="43" t="s">
        <v>0</v>
      </c>
      <c r="C1" s="43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3" t="s">
        <v>88</v>
      </c>
      <c r="L1" s="44" t="s">
        <v>10</v>
      </c>
      <c r="M1" s="43" t="s">
        <v>22</v>
      </c>
      <c r="U1" s="43" t="s">
        <v>56</v>
      </c>
    </row>
    <row r="2" spans="1:28">
      <c r="A2" s="41" t="s">
        <v>23</v>
      </c>
      <c r="B2" s="45">
        <v>0.3</v>
      </c>
      <c r="C2" s="38">
        <v>0.3</v>
      </c>
      <c r="D2" s="46">
        <v>9.8288924899999994</v>
      </c>
      <c r="E2" s="47">
        <v>10.74680407</v>
      </c>
      <c r="F2" s="47">
        <v>14.226303209999999</v>
      </c>
      <c r="G2" s="47">
        <v>18.584357870000002</v>
      </c>
      <c r="H2" s="47">
        <v>21.668976199999999</v>
      </c>
      <c r="I2" s="47">
        <v>23.846913059999999</v>
      </c>
      <c r="J2" s="47">
        <v>25.029917959999999</v>
      </c>
      <c r="K2" s="109">
        <v>27.957087484424601</v>
      </c>
      <c r="L2" s="109">
        <v>0.6</v>
      </c>
      <c r="M2" s="46">
        <f t="shared" ref="M2:T2" si="0">L33+L38</f>
        <v>6.9463629631774717</v>
      </c>
      <c r="N2" s="47">
        <f t="shared" si="0"/>
        <v>10.758545890781072</v>
      </c>
      <c r="O2" s="47">
        <f t="shared" si="0"/>
        <v>13.763512600361835</v>
      </c>
      <c r="P2" s="47">
        <f t="shared" si="0"/>
        <v>18.358790474816189</v>
      </c>
      <c r="Q2" s="47">
        <f t="shared" si="0"/>
        <v>21.755696642727454</v>
      </c>
      <c r="R2" s="47">
        <f t="shared" si="0"/>
        <v>23.841673066663194</v>
      </c>
      <c r="S2" s="110">
        <f t="shared" si="0"/>
        <v>26.492776064771391</v>
      </c>
      <c r="T2" s="109">
        <f t="shared" si="0"/>
        <v>29.985535799594885</v>
      </c>
      <c r="U2" s="46">
        <f t="shared" ref="U2:U26" si="1">D2-M2</f>
        <v>2.8825295268225277</v>
      </c>
      <c r="V2" s="47">
        <f t="shared" ref="V2:V26" si="2">E2-N2</f>
        <v>-1.1741820781072221E-2</v>
      </c>
      <c r="W2" s="47">
        <f t="shared" ref="W2:W26" si="3">F2-O2</f>
        <v>0.46279060963816399</v>
      </c>
      <c r="X2" s="47">
        <f t="shared" ref="X2:X26" si="4">G2-P2</f>
        <v>0.22556739518381264</v>
      </c>
      <c r="Y2" s="47">
        <f t="shared" ref="Y2:Y26" si="5">H2-Q2</f>
        <v>-8.6720442727454383E-2</v>
      </c>
      <c r="Z2" s="47">
        <f t="shared" ref="Z2:Z26" si="6">I2-R2</f>
        <v>5.2399933368043605E-3</v>
      </c>
      <c r="AA2" s="110">
        <f t="shared" ref="AA2:AB26" si="7">J2-S2</f>
        <v>-1.4628581047713922</v>
      </c>
      <c r="AB2" s="109">
        <f t="shared" si="7"/>
        <v>-2.0284483151702837</v>
      </c>
    </row>
    <row r="3" spans="1:28">
      <c r="A3" s="42" t="s">
        <v>24</v>
      </c>
      <c r="B3" s="48">
        <v>0.3</v>
      </c>
      <c r="C3" s="40">
        <v>0</v>
      </c>
      <c r="D3" s="35">
        <v>4.4276009099999998</v>
      </c>
      <c r="E3" s="36">
        <v>6.8380501469999997</v>
      </c>
      <c r="F3" s="36">
        <v>8.3591405099999996</v>
      </c>
      <c r="G3" s="36">
        <v>11.929497830000001</v>
      </c>
      <c r="H3" s="36">
        <v>13.750699239999999</v>
      </c>
      <c r="I3" s="36">
        <v>14.98544678</v>
      </c>
      <c r="J3" s="36">
        <v>16.524643690000001</v>
      </c>
      <c r="K3" s="111">
        <v>18.209072691742943</v>
      </c>
      <c r="L3" s="111">
        <v>0.3</v>
      </c>
      <c r="M3" s="35">
        <v>4.4276009099999998</v>
      </c>
      <c r="N3" s="36">
        <v>6.8380501469999997</v>
      </c>
      <c r="O3" s="36">
        <v>8.3591405099999996</v>
      </c>
      <c r="P3" s="36">
        <v>11.929497830000001</v>
      </c>
      <c r="Q3" s="36">
        <v>13.750699239999999</v>
      </c>
      <c r="R3" s="36">
        <v>14.98544678</v>
      </c>
      <c r="S3" s="37">
        <v>16.524643690000001</v>
      </c>
      <c r="T3" s="111">
        <v>18.209072691742943</v>
      </c>
      <c r="U3" s="35">
        <f t="shared" si="1"/>
        <v>0</v>
      </c>
      <c r="V3" s="36">
        <f t="shared" si="2"/>
        <v>0</v>
      </c>
      <c r="W3" s="36">
        <f t="shared" si="3"/>
        <v>0</v>
      </c>
      <c r="X3" s="36">
        <f t="shared" si="4"/>
        <v>0</v>
      </c>
      <c r="Y3" s="36">
        <f t="shared" si="5"/>
        <v>0</v>
      </c>
      <c r="Z3" s="36">
        <f t="shared" si="6"/>
        <v>0</v>
      </c>
      <c r="AA3" s="37">
        <f t="shared" si="7"/>
        <v>0</v>
      </c>
      <c r="AB3" s="111">
        <f t="shared" si="7"/>
        <v>0</v>
      </c>
    </row>
    <row r="4" spans="1:28">
      <c r="A4" s="42" t="s">
        <v>25</v>
      </c>
      <c r="B4" s="48">
        <v>0</v>
      </c>
      <c r="C4" s="40">
        <v>0</v>
      </c>
      <c r="D4" s="35">
        <v>0.43092605</v>
      </c>
      <c r="E4" s="36">
        <v>0.77509786000000003</v>
      </c>
      <c r="F4" s="36">
        <v>0.83981521000000003</v>
      </c>
      <c r="G4" s="36">
        <v>1.54390776</v>
      </c>
      <c r="H4" s="36">
        <v>2.0845855800000002</v>
      </c>
      <c r="I4" s="36">
        <v>2.44151344</v>
      </c>
      <c r="J4" s="36">
        <v>2.77241238</v>
      </c>
      <c r="K4" s="111">
        <v>3.8500156015166942</v>
      </c>
      <c r="L4" s="111">
        <v>0</v>
      </c>
      <c r="M4" s="35">
        <v>0.43092605</v>
      </c>
      <c r="N4" s="36">
        <v>0.77509786000000003</v>
      </c>
      <c r="O4" s="36">
        <v>0.83981521000000003</v>
      </c>
      <c r="P4" s="36">
        <v>1.54390776</v>
      </c>
      <c r="Q4" s="36">
        <v>2.0845855800000002</v>
      </c>
      <c r="R4" s="36">
        <v>2.44151344</v>
      </c>
      <c r="S4" s="37">
        <v>2.77241238</v>
      </c>
      <c r="T4" s="111">
        <v>3.8500156015166942</v>
      </c>
      <c r="U4" s="35">
        <f t="shared" si="1"/>
        <v>0</v>
      </c>
      <c r="V4" s="36">
        <f t="shared" si="2"/>
        <v>0</v>
      </c>
      <c r="W4" s="36">
        <f t="shared" si="3"/>
        <v>0</v>
      </c>
      <c r="X4" s="36">
        <f t="shared" si="4"/>
        <v>0</v>
      </c>
      <c r="Y4" s="36">
        <f t="shared" si="5"/>
        <v>0</v>
      </c>
      <c r="Z4" s="36">
        <f t="shared" si="6"/>
        <v>0</v>
      </c>
      <c r="AA4" s="37">
        <f t="shared" si="7"/>
        <v>0</v>
      </c>
      <c r="AB4" s="111">
        <f t="shared" si="7"/>
        <v>0</v>
      </c>
    </row>
    <row r="5" spans="1:28">
      <c r="A5" s="42" t="s">
        <v>26</v>
      </c>
      <c r="B5" s="48">
        <v>0</v>
      </c>
      <c r="C5" s="40">
        <v>0.6</v>
      </c>
      <c r="D5" s="44">
        <v>5.4575506125420787</v>
      </c>
      <c r="E5" s="44">
        <v>7.8350310227293427</v>
      </c>
      <c r="F5" s="44">
        <v>9.8836614122188848</v>
      </c>
      <c r="G5" s="44">
        <v>12.433250244453561</v>
      </c>
      <c r="H5" s="44">
        <v>14.986750631734758</v>
      </c>
      <c r="I5" s="44">
        <v>16.52520248444095</v>
      </c>
      <c r="J5" s="44">
        <v>18.059463385311577</v>
      </c>
      <c r="K5" s="111">
        <v>20.235708012325102</v>
      </c>
      <c r="L5" s="111">
        <v>0.6</v>
      </c>
      <c r="M5" s="35">
        <v>5.4575506125420787</v>
      </c>
      <c r="N5" s="36">
        <v>7.8350310227293427</v>
      </c>
      <c r="O5" s="36">
        <v>9.8836614122188848</v>
      </c>
      <c r="P5" s="36">
        <v>12.433250244453561</v>
      </c>
      <c r="Q5" s="36">
        <v>14.986750631734758</v>
      </c>
      <c r="R5" s="36">
        <v>16.52520248444095</v>
      </c>
      <c r="S5" s="37">
        <v>18.059463385311577</v>
      </c>
      <c r="T5" s="111">
        <v>16.235708012325063</v>
      </c>
      <c r="U5" s="35">
        <f t="shared" si="1"/>
        <v>0</v>
      </c>
      <c r="V5" s="36">
        <f t="shared" si="2"/>
        <v>0</v>
      </c>
      <c r="W5" s="36">
        <f t="shared" si="3"/>
        <v>0</v>
      </c>
      <c r="X5" s="36">
        <f t="shared" si="4"/>
        <v>0</v>
      </c>
      <c r="Y5" s="36">
        <f t="shared" si="5"/>
        <v>0</v>
      </c>
      <c r="Z5" s="36">
        <f t="shared" si="6"/>
        <v>0</v>
      </c>
      <c r="AA5" s="37">
        <f t="shared" si="7"/>
        <v>0</v>
      </c>
      <c r="AB5" s="111">
        <f t="shared" si="7"/>
        <v>4.0000000000000391</v>
      </c>
    </row>
    <row r="6" spans="1:28">
      <c r="A6" s="42" t="s">
        <v>27</v>
      </c>
      <c r="B6" s="48">
        <v>0.6</v>
      </c>
      <c r="C6" s="40">
        <v>0.15</v>
      </c>
      <c r="D6" s="35">
        <v>9.4780939499999999</v>
      </c>
      <c r="E6" s="36">
        <v>13.1885222</v>
      </c>
      <c r="F6" s="36">
        <v>17.085494369999999</v>
      </c>
      <c r="G6" s="36">
        <v>21.611668120000001</v>
      </c>
      <c r="H6" s="36">
        <v>25.074511919999999</v>
      </c>
      <c r="I6" s="36">
        <v>26.859577999999999</v>
      </c>
      <c r="J6" s="36">
        <v>27.475143370000001</v>
      </c>
      <c r="K6" s="111">
        <v>30.411350841006701</v>
      </c>
      <c r="L6" s="111">
        <v>0.75</v>
      </c>
      <c r="M6" s="35">
        <f t="shared" ref="M6:S6" si="8">L35+L37</f>
        <v>10.312943334176525</v>
      </c>
      <c r="N6" s="36">
        <f t="shared" si="8"/>
        <v>14.000620189674322</v>
      </c>
      <c r="O6" s="36">
        <f t="shared" si="8"/>
        <v>18.463316613059249</v>
      </c>
      <c r="P6" s="36">
        <f t="shared" si="8"/>
        <v>23.760237618567313</v>
      </c>
      <c r="Q6" s="36">
        <f t="shared" si="8"/>
        <v>29.014969711622467</v>
      </c>
      <c r="R6" s="36">
        <f t="shared" si="8"/>
        <v>31.952943621991462</v>
      </c>
      <c r="S6" s="37">
        <f t="shared" si="8"/>
        <v>37.870404888068194</v>
      </c>
      <c r="T6" s="111">
        <f>S35+S37</f>
        <v>42.256566033158634</v>
      </c>
      <c r="U6" s="35">
        <f t="shared" si="1"/>
        <v>-0.83484938417652543</v>
      </c>
      <c r="V6" s="36">
        <f t="shared" si="2"/>
        <v>-0.81209798967432256</v>
      </c>
      <c r="W6" s="36">
        <f t="shared" si="3"/>
        <v>-1.3778222430592493</v>
      </c>
      <c r="X6" s="36">
        <f t="shared" si="4"/>
        <v>-2.1485694985673121</v>
      </c>
      <c r="Y6" s="36">
        <f t="shared" si="5"/>
        <v>-3.9404577916224675</v>
      </c>
      <c r="Z6" s="36">
        <f t="shared" si="6"/>
        <v>-5.0933656219914631</v>
      </c>
      <c r="AA6" s="37">
        <f t="shared" si="7"/>
        <v>-10.395261518068192</v>
      </c>
      <c r="AB6" s="111">
        <f t="shared" si="7"/>
        <v>-11.845215192151933</v>
      </c>
    </row>
    <row r="7" spans="1:28">
      <c r="A7" s="42" t="s">
        <v>28</v>
      </c>
      <c r="B7" s="48">
        <v>0.15</v>
      </c>
      <c r="C7" s="40">
        <v>0.6</v>
      </c>
      <c r="D7" s="35">
        <v>4.7644603109999997</v>
      </c>
      <c r="E7" s="36">
        <v>7.74906994</v>
      </c>
      <c r="F7" s="36">
        <v>10.036770860000001</v>
      </c>
      <c r="G7" s="36">
        <v>13.0549081</v>
      </c>
      <c r="H7" s="36">
        <v>13.34232961</v>
      </c>
      <c r="I7" s="36">
        <v>14.209724619999999</v>
      </c>
      <c r="J7" s="36">
        <v>16.079820460000001</v>
      </c>
      <c r="K7" s="111">
        <v>20.6050475302367</v>
      </c>
      <c r="L7" s="111">
        <v>0.75</v>
      </c>
      <c r="M7" s="35">
        <f t="shared" ref="M7:S7" si="9">L32+L40</f>
        <v>9.8676815545420791</v>
      </c>
      <c r="N7" s="36">
        <f t="shared" si="9"/>
        <v>13.626926459729344</v>
      </c>
      <c r="O7" s="36">
        <f t="shared" si="9"/>
        <v>17.028209837218885</v>
      </c>
      <c r="P7" s="36">
        <f t="shared" si="9"/>
        <v>21.447615113453558</v>
      </c>
      <c r="Q7" s="36">
        <f t="shared" si="9"/>
        <v>26.063808861734756</v>
      </c>
      <c r="R7" s="36">
        <f t="shared" si="9"/>
        <v>28.300100764440948</v>
      </c>
      <c r="S7" s="37">
        <f t="shared" si="9"/>
        <v>31.294209885311577</v>
      </c>
      <c r="T7" s="111">
        <f>S32+S40</f>
        <v>31.821593333577738</v>
      </c>
      <c r="U7" s="35">
        <f t="shared" si="1"/>
        <v>-5.1032212435420794</v>
      </c>
      <c r="V7" s="36">
        <f t="shared" si="2"/>
        <v>-5.8778565197293435</v>
      </c>
      <c r="W7" s="36">
        <f t="shared" si="3"/>
        <v>-6.9914389772188841</v>
      </c>
      <c r="X7" s="36">
        <f t="shared" si="4"/>
        <v>-8.392707013453558</v>
      </c>
      <c r="Y7" s="36">
        <f t="shared" si="5"/>
        <v>-12.721479251734756</v>
      </c>
      <c r="Z7" s="36">
        <f t="shared" si="6"/>
        <v>-14.090376144440949</v>
      </c>
      <c r="AA7" s="37">
        <f t="shared" si="7"/>
        <v>-15.214389425311577</v>
      </c>
      <c r="AB7" s="111">
        <f t="shared" si="7"/>
        <v>-11.216545803341038</v>
      </c>
    </row>
    <row r="8" spans="1:28">
      <c r="A8" s="42" t="s">
        <v>29</v>
      </c>
      <c r="B8" s="48">
        <v>0.6</v>
      </c>
      <c r="C8" s="40">
        <v>0.3</v>
      </c>
      <c r="D8" s="35">
        <v>10.093776</v>
      </c>
      <c r="E8" s="36">
        <v>14.82208563</v>
      </c>
      <c r="F8" s="36">
        <v>19.739733180000002</v>
      </c>
      <c r="G8" s="36">
        <v>23.115071539999999</v>
      </c>
      <c r="H8" s="36">
        <v>25.320536659999998</v>
      </c>
      <c r="I8" s="36">
        <v>29.724559769999999</v>
      </c>
      <c r="J8" s="36">
        <v>33.18576608</v>
      </c>
      <c r="K8" s="111">
        <v>35.434052105787501</v>
      </c>
      <c r="L8" s="111">
        <v>0.9</v>
      </c>
      <c r="M8" s="35">
        <f t="shared" ref="M8:S8" si="10">L35+L38</f>
        <v>11.459867153177472</v>
      </c>
      <c r="N8" s="36">
        <f t="shared" si="10"/>
        <v>16.227226333781072</v>
      </c>
      <c r="O8" s="36">
        <f t="shared" si="10"/>
        <v>22.049374400361835</v>
      </c>
      <c r="P8" s="36">
        <f t="shared" si="10"/>
        <v>27.98825609481619</v>
      </c>
      <c r="Q8" s="36">
        <f t="shared" si="10"/>
        <v>34.111539672727453</v>
      </c>
      <c r="R8" s="36">
        <f t="shared" si="10"/>
        <v>38.069870656663198</v>
      </c>
      <c r="S8" s="37">
        <f t="shared" si="10"/>
        <v>44.608430984771388</v>
      </c>
      <c r="T8" s="111">
        <f>S35+S38</f>
        <v>49.681986014961346</v>
      </c>
      <c r="U8" s="35">
        <f t="shared" si="1"/>
        <v>-1.3660911531774715</v>
      </c>
      <c r="V8" s="36">
        <f t="shared" si="2"/>
        <v>-1.4051407037810719</v>
      </c>
      <c r="W8" s="36">
        <f t="shared" si="3"/>
        <v>-2.3096412203618328</v>
      </c>
      <c r="X8" s="36">
        <f t="shared" si="4"/>
        <v>-4.8731845548161914</v>
      </c>
      <c r="Y8" s="36">
        <f t="shared" si="5"/>
        <v>-8.7910030127274545</v>
      </c>
      <c r="Z8" s="36">
        <f t="shared" si="6"/>
        <v>-8.3453108866631993</v>
      </c>
      <c r="AA8" s="37">
        <f t="shared" si="7"/>
        <v>-11.422664904771388</v>
      </c>
      <c r="AB8" s="111">
        <f t="shared" si="7"/>
        <v>-14.247933909173845</v>
      </c>
    </row>
    <row r="9" spans="1:28">
      <c r="A9" s="42" t="s">
        <v>30</v>
      </c>
      <c r="B9" s="48">
        <v>0.3</v>
      </c>
      <c r="C9" s="40">
        <v>0.15</v>
      </c>
      <c r="D9" s="35">
        <v>5.3159830699999997</v>
      </c>
      <c r="E9" s="36">
        <v>8.5253607700000007</v>
      </c>
      <c r="F9" s="36">
        <v>11.538239709999999</v>
      </c>
      <c r="G9" s="36">
        <v>14.98131371</v>
      </c>
      <c r="H9" s="36">
        <v>17.03470188</v>
      </c>
      <c r="I9" s="36">
        <v>19.383240499999999</v>
      </c>
      <c r="J9" s="36">
        <v>20.116443329999999</v>
      </c>
      <c r="K9" s="111">
        <v>16.308654624739546</v>
      </c>
      <c r="L9" s="111">
        <v>0.45</v>
      </c>
      <c r="M9" s="35">
        <f t="shared" ref="M9:S9" si="11">L33+L37</f>
        <v>5.7994391441765254</v>
      </c>
      <c r="N9" s="36">
        <f t="shared" si="11"/>
        <v>8.5319397466743219</v>
      </c>
      <c r="O9" s="36">
        <f t="shared" si="11"/>
        <v>10.177454813059249</v>
      </c>
      <c r="P9" s="36">
        <f t="shared" si="11"/>
        <v>14.130771998567313</v>
      </c>
      <c r="Q9" s="36">
        <f t="shared" si="11"/>
        <v>16.659126681622467</v>
      </c>
      <c r="R9" s="36">
        <f t="shared" si="11"/>
        <v>17.724746031991462</v>
      </c>
      <c r="S9" s="37">
        <f t="shared" si="11"/>
        <v>19.754749968068197</v>
      </c>
      <c r="T9" s="111">
        <f>S33+S37</f>
        <v>22.560115817792173</v>
      </c>
      <c r="U9" s="35">
        <f t="shared" si="1"/>
        <v>-0.4834560741765257</v>
      </c>
      <c r="V9" s="36">
        <f t="shared" si="2"/>
        <v>-6.5789766743211686E-3</v>
      </c>
      <c r="W9" s="36">
        <f t="shared" si="3"/>
        <v>1.3607848969407499</v>
      </c>
      <c r="X9" s="36">
        <f t="shared" si="4"/>
        <v>0.85054171143268675</v>
      </c>
      <c r="Y9" s="36">
        <f t="shared" si="5"/>
        <v>0.37557519837753262</v>
      </c>
      <c r="Z9" s="36">
        <f t="shared" si="6"/>
        <v>1.6584944680085378</v>
      </c>
      <c r="AA9" s="37">
        <f t="shared" si="7"/>
        <v>0.36169336193180257</v>
      </c>
      <c r="AB9" s="111">
        <f t="shared" si="7"/>
        <v>-6.2514611930526272</v>
      </c>
    </row>
    <row r="10" spans="1:28">
      <c r="A10" s="42" t="s">
        <v>31</v>
      </c>
      <c r="B10" s="48">
        <v>0.15</v>
      </c>
      <c r="C10" s="40">
        <v>0.15</v>
      </c>
      <c r="D10" s="35">
        <v>5.9646557900000001</v>
      </c>
      <c r="E10" s="36">
        <v>9.0410938299999994</v>
      </c>
      <c r="F10" s="36">
        <v>12.42132932</v>
      </c>
      <c r="G10" s="36">
        <v>14.923234430000001</v>
      </c>
      <c r="H10" s="36">
        <v>17.553250640000002</v>
      </c>
      <c r="I10" s="36">
        <v>18.773430659999999</v>
      </c>
      <c r="J10" s="36">
        <v>20.773430659999999</v>
      </c>
      <c r="K10" s="111">
        <v>24.473521231026723</v>
      </c>
      <c r="L10" s="111">
        <v>0.3</v>
      </c>
      <c r="M10" s="35">
        <f t="shared" ref="M10:S10" si="12">L32+L37</f>
        <v>5.7819691761765259</v>
      </c>
      <c r="N10" s="36">
        <f t="shared" si="12"/>
        <v>7.4857850366743213</v>
      </c>
      <c r="O10" s="36">
        <f t="shared" si="12"/>
        <v>8.9628627280592497</v>
      </c>
      <c r="P10" s="36">
        <f t="shared" si="12"/>
        <v>11.215639037567312</v>
      </c>
      <c r="Q10" s="36">
        <f t="shared" si="12"/>
        <v>13.985485671622468</v>
      </c>
      <c r="R10" s="36">
        <f t="shared" si="12"/>
        <v>14.514197531991462</v>
      </c>
      <c r="S10" s="37">
        <f t="shared" si="12"/>
        <v>16.464852778068195</v>
      </c>
      <c r="T10" s="111">
        <f>S32+S37</f>
        <v>19.936928447301902</v>
      </c>
      <c r="U10" s="35">
        <f t="shared" si="1"/>
        <v>0.18268661382347418</v>
      </c>
      <c r="V10" s="36">
        <f t="shared" si="2"/>
        <v>1.5553087933256782</v>
      </c>
      <c r="W10" s="36">
        <f t="shared" si="3"/>
        <v>3.4584665919407502</v>
      </c>
      <c r="X10" s="36">
        <f t="shared" si="4"/>
        <v>3.7075953924326885</v>
      </c>
      <c r="Y10" s="36">
        <f t="shared" si="5"/>
        <v>3.5677649683775332</v>
      </c>
      <c r="Z10" s="36">
        <f t="shared" si="6"/>
        <v>4.2592331280085372</v>
      </c>
      <c r="AA10" s="37">
        <f t="shared" si="7"/>
        <v>4.3085778819318037</v>
      </c>
      <c r="AB10" s="111">
        <f t="shared" si="7"/>
        <v>4.5365927837248208</v>
      </c>
    </row>
    <row r="11" spans="1:28">
      <c r="A11" s="42" t="s">
        <v>32</v>
      </c>
      <c r="B11" s="48">
        <v>0.15</v>
      </c>
      <c r="C11" s="40">
        <v>0.45</v>
      </c>
      <c r="D11" s="35">
        <v>3.96817946</v>
      </c>
      <c r="E11" s="36">
        <v>5.7900327899999997</v>
      </c>
      <c r="F11" s="36">
        <v>7.4578453600000003</v>
      </c>
      <c r="G11" s="36">
        <v>9.3812128500000007</v>
      </c>
      <c r="H11" s="36">
        <v>11.7241412</v>
      </c>
      <c r="I11" s="36">
        <v>12.6080595</v>
      </c>
      <c r="J11" s="36">
        <v>13.463106809999999</v>
      </c>
      <c r="K11" s="111">
        <v>15.357648334363017</v>
      </c>
      <c r="L11" s="111">
        <v>0.6</v>
      </c>
      <c r="M11" s="35">
        <f t="shared" ref="M11:S11" si="13">L32+L39</f>
        <v>8.8371730643069615</v>
      </c>
      <c r="N11" s="36">
        <f t="shared" si="13"/>
        <v>11.750683889076225</v>
      </c>
      <c r="O11" s="36">
        <f t="shared" si="13"/>
        <v>15.320816059407729</v>
      </c>
      <c r="P11" s="36">
        <f t="shared" si="13"/>
        <v>19.219239456349548</v>
      </c>
      <c r="Q11" s="36">
        <f t="shared" si="13"/>
        <v>22.984483717484075</v>
      </c>
      <c r="R11" s="36">
        <f t="shared" si="13"/>
        <v>24.881494786035141</v>
      </c>
      <c r="S11" s="37">
        <f t="shared" si="13"/>
        <v>27.3679399412237</v>
      </c>
      <c r="T11" s="111">
        <f>S32+S39</f>
        <v>36.276770101593165</v>
      </c>
      <c r="U11" s="35">
        <f t="shared" si="1"/>
        <v>-4.8689936043069615</v>
      </c>
      <c r="V11" s="36">
        <f t="shared" si="2"/>
        <v>-5.9606510990762249</v>
      </c>
      <c r="W11" s="36">
        <f t="shared" si="3"/>
        <v>-7.8629706994077289</v>
      </c>
      <c r="X11" s="36">
        <f t="shared" si="4"/>
        <v>-9.8380266063495476</v>
      </c>
      <c r="Y11" s="36">
        <f t="shared" si="5"/>
        <v>-11.260342517484075</v>
      </c>
      <c r="Z11" s="36">
        <f t="shared" si="6"/>
        <v>-12.273435286035141</v>
      </c>
      <c r="AA11" s="37">
        <f t="shared" si="7"/>
        <v>-13.9048331312237</v>
      </c>
      <c r="AB11" s="111">
        <f t="shared" si="7"/>
        <v>-20.919121767230148</v>
      </c>
    </row>
    <row r="12" spans="1:28">
      <c r="A12" s="42" t="s">
        <v>33</v>
      </c>
      <c r="B12" s="48">
        <v>0.45</v>
      </c>
      <c r="C12" s="40">
        <v>0.6</v>
      </c>
      <c r="D12" s="35">
        <v>7.8897078599999997</v>
      </c>
      <c r="E12" s="36">
        <v>14.435330889999999</v>
      </c>
      <c r="F12" s="36">
        <v>16.30803444</v>
      </c>
      <c r="G12" s="36">
        <v>21.272977820000001</v>
      </c>
      <c r="H12" s="36">
        <v>25.44951769</v>
      </c>
      <c r="I12" s="36">
        <v>27.029638559999999</v>
      </c>
      <c r="J12" s="36">
        <v>28.31551572</v>
      </c>
      <c r="K12" s="111">
        <v>34.144567319426983</v>
      </c>
      <c r="L12" s="111">
        <v>1.05</v>
      </c>
      <c r="M12" s="35">
        <f t="shared" ref="M12:S12" si="14">L34+L40</f>
        <v>11.87941622254208</v>
      </c>
      <c r="N12" s="36">
        <f t="shared" si="14"/>
        <v>17.286861674729344</v>
      </c>
      <c r="O12" s="36">
        <f t="shared" si="14"/>
        <v>22.128567532218884</v>
      </c>
      <c r="P12" s="36">
        <f t="shared" si="14"/>
        <v>26.98709142445356</v>
      </c>
      <c r="Q12" s="36">
        <f t="shared" si="14"/>
        <v>33.335995571734756</v>
      </c>
      <c r="R12" s="36">
        <f t="shared" si="14"/>
        <v>37.145702814440952</v>
      </c>
      <c r="S12" s="37">
        <f t="shared" si="14"/>
        <v>40.23834587531158</v>
      </c>
      <c r="T12" s="111">
        <f>S34+S40</f>
        <v>41.474037526490562</v>
      </c>
      <c r="U12" s="35">
        <f t="shared" si="1"/>
        <v>-3.9897083625420802</v>
      </c>
      <c r="V12" s="36">
        <f t="shared" si="2"/>
        <v>-2.851530784729345</v>
      </c>
      <c r="W12" s="36">
        <f t="shared" si="3"/>
        <v>-5.8205330922188843</v>
      </c>
      <c r="X12" s="36">
        <f t="shared" si="4"/>
        <v>-5.7141136044535585</v>
      </c>
      <c r="Y12" s="36">
        <f t="shared" si="5"/>
        <v>-7.8864778817347556</v>
      </c>
      <c r="Z12" s="36">
        <f t="shared" si="6"/>
        <v>-10.116064254440953</v>
      </c>
      <c r="AA12" s="37">
        <f t="shared" si="7"/>
        <v>-11.92283015531158</v>
      </c>
      <c r="AB12" s="111">
        <f t="shared" si="7"/>
        <v>-7.3294702070635793</v>
      </c>
    </row>
    <row r="13" spans="1:28">
      <c r="A13" s="42" t="s">
        <v>34</v>
      </c>
      <c r="B13" s="48">
        <v>0.6</v>
      </c>
      <c r="C13" s="40">
        <v>0.45</v>
      </c>
      <c r="D13" s="35">
        <v>5.7801607800000001</v>
      </c>
      <c r="E13" s="36">
        <v>8.7739905</v>
      </c>
      <c r="F13" s="36">
        <v>10.86900075</v>
      </c>
      <c r="G13" s="36">
        <v>13.45658755</v>
      </c>
      <c r="H13" s="36">
        <v>15.482734170000001</v>
      </c>
      <c r="I13" s="36">
        <v>16.394553269999999</v>
      </c>
      <c r="J13" s="36">
        <v>17.421895259999999</v>
      </c>
      <c r="K13" s="111">
        <v>24.131133266158898</v>
      </c>
      <c r="L13" s="111">
        <v>1.05</v>
      </c>
      <c r="M13" s="35">
        <f t="shared" ref="M13:S13" si="15">L40+L34</f>
        <v>11.87941622254208</v>
      </c>
      <c r="N13" s="36">
        <f t="shared" si="15"/>
        <v>17.286861674729344</v>
      </c>
      <c r="O13" s="36">
        <f t="shared" si="15"/>
        <v>22.128567532218884</v>
      </c>
      <c r="P13" s="36">
        <f t="shared" si="15"/>
        <v>26.98709142445356</v>
      </c>
      <c r="Q13" s="36">
        <f t="shared" si="15"/>
        <v>33.335995571734756</v>
      </c>
      <c r="R13" s="36">
        <f t="shared" si="15"/>
        <v>37.145702814440952</v>
      </c>
      <c r="S13" s="37">
        <f t="shared" si="15"/>
        <v>40.23834587531158</v>
      </c>
      <c r="T13" s="111">
        <f>S35+S39</f>
        <v>58.596407687449897</v>
      </c>
      <c r="U13" s="35">
        <f t="shared" si="1"/>
        <v>-6.0992554425420797</v>
      </c>
      <c r="V13" s="36">
        <f t="shared" si="2"/>
        <v>-8.5128711747293444</v>
      </c>
      <c r="W13" s="36">
        <f t="shared" si="3"/>
        <v>-11.259566782218885</v>
      </c>
      <c r="X13" s="36">
        <f t="shared" si="4"/>
        <v>-13.53050387445356</v>
      </c>
      <c r="Y13" s="36">
        <f t="shared" si="5"/>
        <v>-17.853261401734756</v>
      </c>
      <c r="Z13" s="36">
        <f t="shared" si="6"/>
        <v>-20.751149544440953</v>
      </c>
      <c r="AA13" s="37">
        <f t="shared" si="7"/>
        <v>-22.816450615311581</v>
      </c>
      <c r="AB13" s="111">
        <f t="shared" si="7"/>
        <v>-34.465274421290999</v>
      </c>
    </row>
    <row r="14" spans="1:28">
      <c r="A14" s="42" t="s">
        <v>35</v>
      </c>
      <c r="B14" s="48">
        <v>0.45</v>
      </c>
      <c r="C14" s="40">
        <v>0.3</v>
      </c>
      <c r="D14" s="35">
        <v>4.9144032500000003</v>
      </c>
      <c r="E14" s="36">
        <v>7.3323301900000004</v>
      </c>
      <c r="F14" s="36">
        <v>9.0434763700000005</v>
      </c>
      <c r="G14" s="36">
        <v>10.78203057</v>
      </c>
      <c r="H14" s="36">
        <v>12.541725789999999</v>
      </c>
      <c r="I14" s="36">
        <v>13.54470602</v>
      </c>
      <c r="J14" s="36">
        <v>15.07916853</v>
      </c>
      <c r="K14" s="111">
        <v>17.406089389687157</v>
      </c>
      <c r="L14" s="111">
        <v>0.75</v>
      </c>
      <c r="M14" s="35">
        <f t="shared" ref="M14:S14" si="16">L34+L38</f>
        <v>8.940627663177473</v>
      </c>
      <c r="N14" s="36">
        <f t="shared" si="16"/>
        <v>13.372326395781071</v>
      </c>
      <c r="O14" s="36">
        <f t="shared" si="16"/>
        <v>17.649278210361835</v>
      </c>
      <c r="P14" s="36">
        <f t="shared" si="16"/>
        <v>20.983133824816189</v>
      </c>
      <c r="Q14" s="36">
        <f t="shared" si="16"/>
        <v>26.354242342727453</v>
      </c>
      <c r="R14" s="36">
        <f t="shared" si="16"/>
        <v>29.476726616663193</v>
      </c>
      <c r="S14" s="37">
        <f t="shared" si="16"/>
        <v>32.147014864771393</v>
      </c>
      <c r="T14" s="111">
        <f>S34+S38</f>
        <v>37.014792622017445</v>
      </c>
      <c r="U14" s="35">
        <f t="shared" si="1"/>
        <v>-4.0262244131774727</v>
      </c>
      <c r="V14" s="36">
        <f t="shared" si="2"/>
        <v>-6.0399962057810708</v>
      </c>
      <c r="W14" s="36">
        <f t="shared" si="3"/>
        <v>-8.6058018403618348</v>
      </c>
      <c r="X14" s="36">
        <f t="shared" si="4"/>
        <v>-10.201103254816189</v>
      </c>
      <c r="Y14" s="36">
        <f t="shared" si="5"/>
        <v>-13.812516552727454</v>
      </c>
      <c r="Z14" s="36">
        <f t="shared" si="6"/>
        <v>-15.932020596663193</v>
      </c>
      <c r="AA14" s="37">
        <f t="shared" si="7"/>
        <v>-17.067846334771392</v>
      </c>
      <c r="AB14" s="111">
        <f t="shared" si="7"/>
        <v>-19.608703232330289</v>
      </c>
    </row>
    <row r="15" spans="1:28">
      <c r="A15" s="42" t="s">
        <v>36</v>
      </c>
      <c r="B15" s="48">
        <v>0.3</v>
      </c>
      <c r="C15" s="40">
        <v>0.6</v>
      </c>
      <c r="D15" s="35">
        <v>4.0734578099999998</v>
      </c>
      <c r="E15" s="36">
        <v>5.3939801699999999</v>
      </c>
      <c r="F15" s="36">
        <v>7.2975493800000004</v>
      </c>
      <c r="G15" s="36">
        <v>9.1414750599999994</v>
      </c>
      <c r="H15" s="36">
        <v>10.03429517</v>
      </c>
      <c r="I15" s="36">
        <v>11.417068779999999</v>
      </c>
      <c r="J15" s="36">
        <v>12.90886136</v>
      </c>
      <c r="K15" s="111">
        <v>15.02145007380544</v>
      </c>
      <c r="L15" s="111">
        <v>0.9</v>
      </c>
      <c r="M15" s="35">
        <f t="shared" ref="M15:S15" si="17">L33+L40</f>
        <v>9.8851515225420776</v>
      </c>
      <c r="N15" s="36">
        <f t="shared" si="17"/>
        <v>14.673081169729343</v>
      </c>
      <c r="O15" s="36">
        <f t="shared" si="17"/>
        <v>18.242801922218884</v>
      </c>
      <c r="P15" s="36">
        <f t="shared" si="17"/>
        <v>24.362748074453563</v>
      </c>
      <c r="Q15" s="36">
        <f t="shared" si="17"/>
        <v>28.737449871734757</v>
      </c>
      <c r="R15" s="36">
        <f t="shared" si="17"/>
        <v>31.51064926444095</v>
      </c>
      <c r="S15" s="37">
        <f t="shared" si="17"/>
        <v>34.584107075311579</v>
      </c>
      <c r="T15" s="111">
        <f>S33+S40</f>
        <v>34.444780704068009</v>
      </c>
      <c r="U15" s="35">
        <f t="shared" si="1"/>
        <v>-5.8116937125420778</v>
      </c>
      <c r="V15" s="36">
        <f t="shared" si="2"/>
        <v>-9.2791009997293443</v>
      </c>
      <c r="W15" s="36">
        <f t="shared" si="3"/>
        <v>-10.945252542218885</v>
      </c>
      <c r="X15" s="36">
        <f t="shared" si="4"/>
        <v>-15.221273014453564</v>
      </c>
      <c r="Y15" s="36">
        <f t="shared" si="5"/>
        <v>-18.703154701734757</v>
      </c>
      <c r="Z15" s="36">
        <f t="shared" si="6"/>
        <v>-20.093580484440949</v>
      </c>
      <c r="AA15" s="37">
        <f t="shared" si="7"/>
        <v>-21.675245715311579</v>
      </c>
      <c r="AB15" s="111">
        <f t="shared" si="7"/>
        <v>-19.423330630262569</v>
      </c>
    </row>
    <row r="16" spans="1:28">
      <c r="A16" s="42" t="s">
        <v>37</v>
      </c>
      <c r="B16" s="48">
        <v>0.6</v>
      </c>
      <c r="C16" s="40">
        <v>0.6</v>
      </c>
      <c r="D16" s="35">
        <v>6.3837565999999999</v>
      </c>
      <c r="E16" s="36">
        <v>10.3959513</v>
      </c>
      <c r="F16" s="36">
        <v>14.89379748</v>
      </c>
      <c r="G16" s="36">
        <v>18.216609250000001</v>
      </c>
      <c r="H16" s="36">
        <v>21.243485580000002</v>
      </c>
      <c r="I16" s="36">
        <v>23.147256410000001</v>
      </c>
      <c r="J16" s="36">
        <v>26.657062419999999</v>
      </c>
      <c r="K16" s="111">
        <v>29.972414840603758</v>
      </c>
      <c r="L16" s="111">
        <v>1.2</v>
      </c>
      <c r="M16" s="35">
        <f t="shared" ref="M16:S16" si="18">L35+L40</f>
        <v>14.398655712542078</v>
      </c>
      <c r="N16" s="36">
        <f t="shared" si="18"/>
        <v>20.141761612729344</v>
      </c>
      <c r="O16" s="36">
        <f t="shared" si="18"/>
        <v>26.528663722218884</v>
      </c>
      <c r="P16" s="36">
        <f t="shared" si="18"/>
        <v>33.992213694453561</v>
      </c>
      <c r="Q16" s="36">
        <f t="shared" si="18"/>
        <v>41.093292901734756</v>
      </c>
      <c r="R16" s="36">
        <f t="shared" si="18"/>
        <v>45.738846854440951</v>
      </c>
      <c r="S16" s="37">
        <f t="shared" si="18"/>
        <v>52.699761995311576</v>
      </c>
      <c r="T16" s="111">
        <f>S35+S40</f>
        <v>54.14123091943447</v>
      </c>
      <c r="U16" s="35">
        <f t="shared" si="1"/>
        <v>-8.0148991125420785</v>
      </c>
      <c r="V16" s="36">
        <f t="shared" si="2"/>
        <v>-9.7458103127293434</v>
      </c>
      <c r="W16" s="36">
        <f t="shared" si="3"/>
        <v>-11.634866242218884</v>
      </c>
      <c r="X16" s="36">
        <f t="shared" si="4"/>
        <v>-15.77560444445356</v>
      </c>
      <c r="Y16" s="36">
        <f t="shared" si="5"/>
        <v>-19.849807321734755</v>
      </c>
      <c r="Z16" s="36">
        <f t="shared" si="6"/>
        <v>-22.59159044444095</v>
      </c>
      <c r="AA16" s="37">
        <f t="shared" si="7"/>
        <v>-26.042699575311577</v>
      </c>
      <c r="AB16" s="111">
        <f>K16-T16</f>
        <v>-24.168816078830712</v>
      </c>
    </row>
    <row r="17" spans="1:28">
      <c r="A17" s="42" t="s">
        <v>38</v>
      </c>
      <c r="B17" s="48">
        <v>0.6</v>
      </c>
      <c r="C17" s="40">
        <v>0</v>
      </c>
      <c r="D17" s="35">
        <v>8.9411050999999997</v>
      </c>
      <c r="E17" s="36">
        <v>12.306730590000001</v>
      </c>
      <c r="F17" s="36">
        <v>16.645002309999999</v>
      </c>
      <c r="G17" s="36">
        <v>21.55896345</v>
      </c>
      <c r="H17" s="36">
        <v>26.106542269999998</v>
      </c>
      <c r="I17" s="36">
        <v>29.213644370000001</v>
      </c>
      <c r="J17" s="36">
        <v>34.640298610000002</v>
      </c>
      <c r="K17" s="111">
        <v>25.238329514165503</v>
      </c>
      <c r="L17" s="111">
        <v>0.6</v>
      </c>
      <c r="M17" s="35">
        <v>8.9411050999999997</v>
      </c>
      <c r="N17" s="36">
        <v>12.306730590000001</v>
      </c>
      <c r="O17" s="36">
        <v>16.645002309999999</v>
      </c>
      <c r="P17" s="36">
        <v>21.55896345</v>
      </c>
      <c r="Q17" s="36">
        <v>26.106542269999998</v>
      </c>
      <c r="R17" s="36">
        <v>29.213644370000001</v>
      </c>
      <c r="S17" s="37">
        <v>34.640298610000002</v>
      </c>
      <c r="T17" s="111">
        <v>25.238329514165503</v>
      </c>
      <c r="U17" s="35">
        <f t="shared" si="1"/>
        <v>0</v>
      </c>
      <c r="V17" s="36">
        <f t="shared" si="2"/>
        <v>0</v>
      </c>
      <c r="W17" s="36">
        <f t="shared" si="3"/>
        <v>0</v>
      </c>
      <c r="X17" s="36">
        <f t="shared" si="4"/>
        <v>0</v>
      </c>
      <c r="Y17" s="36">
        <f t="shared" si="5"/>
        <v>0</v>
      </c>
      <c r="Z17" s="36">
        <f t="shared" si="6"/>
        <v>0</v>
      </c>
      <c r="AA17" s="37">
        <f t="shared" si="7"/>
        <v>0</v>
      </c>
      <c r="AB17" s="111">
        <f t="shared" si="7"/>
        <v>0</v>
      </c>
    </row>
    <row r="18" spans="1:28">
      <c r="A18" s="42" t="s">
        <v>39</v>
      </c>
      <c r="B18" s="48">
        <v>0</v>
      </c>
      <c r="C18" s="40">
        <v>0.45</v>
      </c>
      <c r="D18" s="35">
        <v>4.4270421223069611</v>
      </c>
      <c r="E18" s="36">
        <v>5.9587884520762238</v>
      </c>
      <c r="F18" s="36">
        <v>8.1762676344077292</v>
      </c>
      <c r="G18" s="36">
        <v>10.204874587349551</v>
      </c>
      <c r="H18" s="36">
        <v>11.907425487484076</v>
      </c>
      <c r="I18" s="36">
        <v>13.106596506035139</v>
      </c>
      <c r="J18" s="36">
        <v>14.1331934412237</v>
      </c>
      <c r="K18" s="111">
        <v>20.690884780340493</v>
      </c>
      <c r="L18" s="111">
        <v>0.45</v>
      </c>
      <c r="M18" s="35">
        <v>4.4270421223069611</v>
      </c>
      <c r="N18" s="36">
        <v>5.9587884520762238</v>
      </c>
      <c r="O18" s="36">
        <v>8.1762676344077292</v>
      </c>
      <c r="P18" s="36">
        <v>10.204874587349551</v>
      </c>
      <c r="Q18" s="36">
        <v>11.907425487484076</v>
      </c>
      <c r="R18" s="36">
        <v>13.106596506035139</v>
      </c>
      <c r="S18" s="37">
        <v>14.1331934412237</v>
      </c>
      <c r="T18" s="111">
        <v>20.690884780340493</v>
      </c>
      <c r="U18" s="35">
        <f t="shared" si="1"/>
        <v>0</v>
      </c>
      <c r="V18" s="36">
        <f t="shared" si="2"/>
        <v>0</v>
      </c>
      <c r="W18" s="36">
        <f t="shared" si="3"/>
        <v>0</v>
      </c>
      <c r="X18" s="36">
        <f t="shared" si="4"/>
        <v>0</v>
      </c>
      <c r="Y18" s="36">
        <f t="shared" si="5"/>
        <v>0</v>
      </c>
      <c r="Z18" s="36">
        <f t="shared" si="6"/>
        <v>0</v>
      </c>
      <c r="AA18" s="37">
        <f t="shared" si="7"/>
        <v>0</v>
      </c>
      <c r="AB18" s="111">
        <f t="shared" si="7"/>
        <v>0</v>
      </c>
    </row>
    <row r="19" spans="1:28">
      <c r="A19" s="42" t="s">
        <v>40</v>
      </c>
      <c r="B19" s="48">
        <v>0.45</v>
      </c>
      <c r="C19" s="40">
        <v>0</v>
      </c>
      <c r="D19" s="35">
        <v>6.4218656100000002</v>
      </c>
      <c r="E19" s="36">
        <v>9.4518306519999999</v>
      </c>
      <c r="F19" s="36">
        <v>12.24490612</v>
      </c>
      <c r="G19" s="36">
        <v>14.553841179999999</v>
      </c>
      <c r="H19" s="36">
        <v>18.349244939999998</v>
      </c>
      <c r="I19" s="36">
        <v>20.620500329999999</v>
      </c>
      <c r="J19" s="36">
        <v>22.178882489999999</v>
      </c>
      <c r="K19" s="111">
        <v>37.905522907109408</v>
      </c>
      <c r="L19" s="111">
        <v>0.45</v>
      </c>
      <c r="M19" s="35">
        <v>6.4218656100000002</v>
      </c>
      <c r="N19" s="36">
        <v>9.4518306519999999</v>
      </c>
      <c r="O19" s="36">
        <v>12.24490612</v>
      </c>
      <c r="P19" s="36">
        <v>14.553841179999999</v>
      </c>
      <c r="Q19" s="36">
        <v>18.349244939999998</v>
      </c>
      <c r="R19" s="36">
        <v>20.620500329999999</v>
      </c>
      <c r="S19" s="37">
        <v>22.178882489999999</v>
      </c>
      <c r="T19" s="111">
        <v>37.905522907109408</v>
      </c>
      <c r="U19" s="35">
        <f t="shared" si="1"/>
        <v>0</v>
      </c>
      <c r="V19" s="36">
        <f t="shared" si="2"/>
        <v>0</v>
      </c>
      <c r="W19" s="36">
        <f t="shared" si="3"/>
        <v>0</v>
      </c>
      <c r="X19" s="36">
        <f t="shared" si="4"/>
        <v>0</v>
      </c>
      <c r="Y19" s="36">
        <f t="shared" si="5"/>
        <v>0</v>
      </c>
      <c r="Z19" s="36">
        <f t="shared" si="6"/>
        <v>0</v>
      </c>
      <c r="AA19" s="37">
        <f t="shared" si="7"/>
        <v>0</v>
      </c>
      <c r="AB19" s="111">
        <f t="shared" si="7"/>
        <v>0</v>
      </c>
    </row>
    <row r="20" spans="1:28">
      <c r="A20" s="42" t="s">
        <v>41</v>
      </c>
      <c r="B20" s="48">
        <v>0</v>
      </c>
      <c r="C20" s="40">
        <v>0.3</v>
      </c>
      <c r="D20" s="35">
        <v>2.5187620531774719</v>
      </c>
      <c r="E20" s="36">
        <v>3.9204957437810712</v>
      </c>
      <c r="F20" s="36">
        <v>5.4043720903618357</v>
      </c>
      <c r="G20" s="36">
        <v>6.42929264481619</v>
      </c>
      <c r="H20" s="36">
        <v>8.0049974027274544</v>
      </c>
      <c r="I20" s="36">
        <v>8.856226286663194</v>
      </c>
      <c r="J20" s="36">
        <v>9.9681323747713897</v>
      </c>
      <c r="K20" s="111">
        <v>11.77646310785194</v>
      </c>
      <c r="L20" s="111">
        <v>0.3</v>
      </c>
      <c r="M20" s="35">
        <v>2.5187620531774719</v>
      </c>
      <c r="N20" s="36">
        <v>3.9204957437810712</v>
      </c>
      <c r="O20" s="36">
        <v>5.4043720903618357</v>
      </c>
      <c r="P20" s="36">
        <v>6.42929264481619</v>
      </c>
      <c r="Q20" s="36">
        <v>8.0049974027274544</v>
      </c>
      <c r="R20" s="36">
        <v>8.856226286663194</v>
      </c>
      <c r="S20" s="37">
        <v>9.9681323747713897</v>
      </c>
      <c r="T20" s="111">
        <v>11.77646310785194</v>
      </c>
      <c r="U20" s="35">
        <f t="shared" si="1"/>
        <v>0</v>
      </c>
      <c r="V20" s="36">
        <f t="shared" si="2"/>
        <v>0</v>
      </c>
      <c r="W20" s="36">
        <f t="shared" si="3"/>
        <v>0</v>
      </c>
      <c r="X20" s="36">
        <f t="shared" si="4"/>
        <v>0</v>
      </c>
      <c r="Y20" s="36">
        <f t="shared" si="5"/>
        <v>0</v>
      </c>
      <c r="Z20" s="36">
        <f t="shared" si="6"/>
        <v>0</v>
      </c>
      <c r="AA20" s="37">
        <f t="shared" si="7"/>
        <v>0</v>
      </c>
      <c r="AB20" s="111">
        <f t="shared" si="7"/>
        <v>0</v>
      </c>
    </row>
    <row r="21" spans="1:28">
      <c r="A21" s="42" t="s">
        <v>42</v>
      </c>
      <c r="B21" s="48">
        <v>0.3</v>
      </c>
      <c r="C21" s="40">
        <v>0.45</v>
      </c>
      <c r="D21" s="35">
        <v>4.8994867439999998</v>
      </c>
      <c r="E21" s="36">
        <v>6.7413092700000004</v>
      </c>
      <c r="F21" s="36">
        <v>8.7693963210000003</v>
      </c>
      <c r="G21" s="36">
        <v>10.970616250000001</v>
      </c>
      <c r="H21" s="36">
        <v>12.154979239999999</v>
      </c>
      <c r="I21" s="36">
        <v>13.06352336</v>
      </c>
      <c r="J21" s="36">
        <v>14.169841509999999</v>
      </c>
      <c r="K21" s="111">
        <v>17.257219002081094</v>
      </c>
      <c r="L21" s="111">
        <v>0.75</v>
      </c>
      <c r="M21" s="35">
        <f t="shared" ref="M21:S21" si="19">L33+L39</f>
        <v>8.85464303230696</v>
      </c>
      <c r="N21" s="36">
        <f t="shared" si="19"/>
        <v>12.796838599076224</v>
      </c>
      <c r="O21" s="36">
        <f t="shared" si="19"/>
        <v>16.535408144407729</v>
      </c>
      <c r="P21" s="36">
        <f t="shared" si="19"/>
        <v>22.134372417349553</v>
      </c>
      <c r="Q21" s="36">
        <f t="shared" si="19"/>
        <v>25.658124727484076</v>
      </c>
      <c r="R21" s="36">
        <f t="shared" si="19"/>
        <v>28.092043286035139</v>
      </c>
      <c r="S21" s="37">
        <f t="shared" si="19"/>
        <v>30.657837131223701</v>
      </c>
      <c r="T21" s="111">
        <f>S33+S39</f>
        <v>38.899957472083436</v>
      </c>
      <c r="U21" s="35">
        <f t="shared" si="1"/>
        <v>-3.9551562883069602</v>
      </c>
      <c r="V21" s="36">
        <f t="shared" si="2"/>
        <v>-6.055529329076224</v>
      </c>
      <c r="W21" s="36">
        <f t="shared" si="3"/>
        <v>-7.7660118234077284</v>
      </c>
      <c r="X21" s="36">
        <f t="shared" si="4"/>
        <v>-11.163756167349552</v>
      </c>
      <c r="Y21" s="36">
        <f t="shared" si="5"/>
        <v>-13.503145487484076</v>
      </c>
      <c r="Z21" s="36">
        <f t="shared" si="6"/>
        <v>-15.028519926035139</v>
      </c>
      <c r="AA21" s="37">
        <f t="shared" si="7"/>
        <v>-16.487995621223703</v>
      </c>
      <c r="AB21" s="111">
        <f t="shared" si="7"/>
        <v>-21.642738470002342</v>
      </c>
    </row>
    <row r="22" spans="1:28">
      <c r="A22" s="42" t="s">
        <v>43</v>
      </c>
      <c r="B22" s="48">
        <v>0.45</v>
      </c>
      <c r="C22" s="40">
        <v>0.45</v>
      </c>
      <c r="D22" s="35">
        <v>7.8147325309999998</v>
      </c>
      <c r="E22" s="36">
        <v>10.012063619999999</v>
      </c>
      <c r="F22" s="36">
        <v>13.18015222</v>
      </c>
      <c r="G22" s="36">
        <v>16.904178699999999</v>
      </c>
      <c r="H22" s="36">
        <v>20.288327710000001</v>
      </c>
      <c r="I22" s="36">
        <v>22.156404899999998</v>
      </c>
      <c r="J22" s="36">
        <v>24.955573900000001</v>
      </c>
      <c r="K22" s="111">
        <v>17.046556892785848</v>
      </c>
      <c r="L22" s="111">
        <v>0.9</v>
      </c>
      <c r="M22" s="35">
        <f t="shared" ref="M22:S22" si="20">L34+L39</f>
        <v>10.848907732306962</v>
      </c>
      <c r="N22" s="36">
        <f t="shared" si="20"/>
        <v>15.410619104076224</v>
      </c>
      <c r="O22" s="36">
        <f t="shared" si="20"/>
        <v>20.421173754407729</v>
      </c>
      <c r="P22" s="36">
        <f t="shared" si="20"/>
        <v>24.75871576734955</v>
      </c>
      <c r="Q22" s="36">
        <f t="shared" si="20"/>
        <v>30.256670427484075</v>
      </c>
      <c r="R22" s="36">
        <f t="shared" si="20"/>
        <v>33.727096836035138</v>
      </c>
      <c r="S22" s="37">
        <f t="shared" si="20"/>
        <v>36.312075931223703</v>
      </c>
      <c r="T22" s="111">
        <f>S34+S39</f>
        <v>45.929214294505996</v>
      </c>
      <c r="U22" s="35">
        <f t="shared" si="1"/>
        <v>-3.0341752013069625</v>
      </c>
      <c r="V22" s="36">
        <f t="shared" si="2"/>
        <v>-5.3985554840762244</v>
      </c>
      <c r="W22" s="36">
        <f t="shared" si="3"/>
        <v>-7.2410215344077287</v>
      </c>
      <c r="X22" s="36">
        <f t="shared" si="4"/>
        <v>-7.8545370673495505</v>
      </c>
      <c r="Y22" s="36">
        <f t="shared" si="5"/>
        <v>-9.9683427174840737</v>
      </c>
      <c r="Z22" s="36">
        <f t="shared" si="6"/>
        <v>-11.570691936035139</v>
      </c>
      <c r="AA22" s="37">
        <f t="shared" si="7"/>
        <v>-11.356502031223702</v>
      </c>
      <c r="AB22" s="111">
        <f t="shared" si="7"/>
        <v>-28.882657401720149</v>
      </c>
    </row>
    <row r="23" spans="1:28">
      <c r="A23" s="42" t="s">
        <v>44</v>
      </c>
      <c r="B23" s="48">
        <v>0.45</v>
      </c>
      <c r="C23" s="40">
        <v>0.15</v>
      </c>
      <c r="D23" s="35">
        <v>6.4216557989999998</v>
      </c>
      <c r="E23" s="36">
        <v>9.3614688140000002</v>
      </c>
      <c r="F23" s="36">
        <v>12.27185203</v>
      </c>
      <c r="G23" s="36">
        <v>15.68682585</v>
      </c>
      <c r="H23" s="36">
        <v>19.763131869999999</v>
      </c>
      <c r="I23" s="36">
        <v>21.296368319999999</v>
      </c>
      <c r="J23" s="36">
        <v>23.843256319999998</v>
      </c>
      <c r="K23" s="111">
        <v>24.406723910970932</v>
      </c>
      <c r="L23" s="111">
        <v>0.6</v>
      </c>
      <c r="M23" s="35">
        <f t="shared" ref="M23:S23" si="21">L34+L37</f>
        <v>7.7937038441765258</v>
      </c>
      <c r="N23" s="36">
        <f t="shared" si="21"/>
        <v>11.145720251674321</v>
      </c>
      <c r="O23" s="36">
        <f t="shared" si="21"/>
        <v>14.063220423059249</v>
      </c>
      <c r="P23" s="36">
        <f t="shared" si="21"/>
        <v>16.755115348567312</v>
      </c>
      <c r="Q23" s="36">
        <f t="shared" si="21"/>
        <v>21.257672381622466</v>
      </c>
      <c r="R23" s="36">
        <f t="shared" si="21"/>
        <v>23.35979958199146</v>
      </c>
      <c r="S23" s="37">
        <f t="shared" si="21"/>
        <v>25.408988768068195</v>
      </c>
      <c r="T23" s="111">
        <f>S34+S37</f>
        <v>29.589372640214734</v>
      </c>
      <c r="U23" s="35">
        <f t="shared" si="1"/>
        <v>-1.372048045176526</v>
      </c>
      <c r="V23" s="36">
        <f t="shared" si="2"/>
        <v>-1.784251437674321</v>
      </c>
      <c r="W23" s="36">
        <f t="shared" si="3"/>
        <v>-1.7913683930592494</v>
      </c>
      <c r="X23" s="36">
        <f t="shared" si="4"/>
        <v>-1.0682894985673119</v>
      </c>
      <c r="Y23" s="36">
        <f t="shared" si="5"/>
        <v>-1.4945405116224677</v>
      </c>
      <c r="Z23" s="36">
        <f t="shared" si="6"/>
        <v>-2.063431261991461</v>
      </c>
      <c r="AA23" s="37">
        <f t="shared" si="7"/>
        <v>-1.5657324480681964</v>
      </c>
      <c r="AB23" s="111">
        <f t="shared" si="7"/>
        <v>-5.1826487292438017</v>
      </c>
    </row>
    <row r="24" spans="1:28">
      <c r="A24" s="42" t="s">
        <v>45</v>
      </c>
      <c r="B24" s="48">
        <v>0.15</v>
      </c>
      <c r="C24" s="40">
        <v>0</v>
      </c>
      <c r="D24" s="35">
        <v>4.4101309420000003</v>
      </c>
      <c r="E24" s="36">
        <v>5.791895437</v>
      </c>
      <c r="F24" s="36">
        <v>7.144548425</v>
      </c>
      <c r="G24" s="36">
        <v>9.0143648689999996</v>
      </c>
      <c r="H24" s="36">
        <v>11.07705823</v>
      </c>
      <c r="I24" s="36">
        <v>11.77489828</v>
      </c>
      <c r="J24" s="36">
        <v>13.2347465</v>
      </c>
      <c r="K24" s="111">
        <v>15.585885321252674</v>
      </c>
      <c r="L24" s="111">
        <v>0.15</v>
      </c>
      <c r="M24" s="35">
        <v>4.4101309420000003</v>
      </c>
      <c r="N24" s="36">
        <v>5.791895437</v>
      </c>
      <c r="O24" s="36">
        <v>7.144548425</v>
      </c>
      <c r="P24" s="36">
        <v>9.0143648689999996</v>
      </c>
      <c r="Q24" s="36">
        <v>11.07705823</v>
      </c>
      <c r="R24" s="36">
        <v>11.77489828</v>
      </c>
      <c r="S24" s="37">
        <v>13.2347465</v>
      </c>
      <c r="T24" s="111">
        <v>15.585885321252674</v>
      </c>
      <c r="U24" s="35">
        <f t="shared" si="1"/>
        <v>0</v>
      </c>
      <c r="V24" s="36">
        <f t="shared" si="2"/>
        <v>0</v>
      </c>
      <c r="W24" s="36">
        <f t="shared" si="3"/>
        <v>0</v>
      </c>
      <c r="X24" s="36">
        <f t="shared" si="4"/>
        <v>0</v>
      </c>
      <c r="Y24" s="36">
        <f t="shared" si="5"/>
        <v>0</v>
      </c>
      <c r="Z24" s="36">
        <f t="shared" si="6"/>
        <v>0</v>
      </c>
      <c r="AA24" s="37">
        <f t="shared" si="7"/>
        <v>0</v>
      </c>
      <c r="AB24" s="111">
        <f t="shared" si="7"/>
        <v>0</v>
      </c>
    </row>
    <row r="25" spans="1:28">
      <c r="A25" s="42" t="s">
        <v>46</v>
      </c>
      <c r="B25" s="48">
        <v>0</v>
      </c>
      <c r="C25" s="40">
        <v>0.15</v>
      </c>
      <c r="D25" s="35">
        <v>1.3718382341765256</v>
      </c>
      <c r="E25" s="36">
        <v>1.6938895996743213</v>
      </c>
      <c r="F25" s="36">
        <v>1.8183143030592497</v>
      </c>
      <c r="G25" s="36">
        <v>2.2012741685673127</v>
      </c>
      <c r="H25" s="36">
        <v>2.908427441622468</v>
      </c>
      <c r="I25" s="36">
        <v>2.7392992519914614</v>
      </c>
      <c r="J25" s="36">
        <v>3.2301062780681953</v>
      </c>
      <c r="K25" s="111">
        <v>4.3510431260492286</v>
      </c>
      <c r="L25" s="111">
        <v>0.15</v>
      </c>
      <c r="M25" s="35">
        <v>1.3718382341765256</v>
      </c>
      <c r="N25" s="36">
        <v>1.6938895996743213</v>
      </c>
      <c r="O25" s="36">
        <v>1.8183143030592497</v>
      </c>
      <c r="P25" s="36">
        <v>2.2012741685673127</v>
      </c>
      <c r="Q25" s="36">
        <v>2.908427441622468</v>
      </c>
      <c r="R25" s="36">
        <v>2.7392992519914614</v>
      </c>
      <c r="S25" s="37">
        <v>3.2301062780681953</v>
      </c>
      <c r="T25" s="111">
        <v>4.3510431260492286</v>
      </c>
      <c r="U25" s="35">
        <f t="shared" si="1"/>
        <v>0</v>
      </c>
      <c r="V25" s="36">
        <f t="shared" si="2"/>
        <v>0</v>
      </c>
      <c r="W25" s="36">
        <f t="shared" si="3"/>
        <v>0</v>
      </c>
      <c r="X25" s="36">
        <f t="shared" si="4"/>
        <v>0</v>
      </c>
      <c r="Y25" s="36">
        <f t="shared" si="5"/>
        <v>0</v>
      </c>
      <c r="Z25" s="36">
        <f t="shared" si="6"/>
        <v>0</v>
      </c>
      <c r="AA25" s="37">
        <f t="shared" si="7"/>
        <v>0</v>
      </c>
      <c r="AB25" s="111">
        <f t="shared" si="7"/>
        <v>0</v>
      </c>
    </row>
    <row r="26" spans="1:28">
      <c r="A26" s="49" t="s">
        <v>47</v>
      </c>
      <c r="B26" s="50">
        <v>0.15</v>
      </c>
      <c r="C26" s="51">
        <v>0.3</v>
      </c>
      <c r="D26" s="52">
        <v>6.4056605940000004</v>
      </c>
      <c r="E26" s="53">
        <v>9.4347721</v>
      </c>
      <c r="F26" s="53">
        <v>12.97722864</v>
      </c>
      <c r="G26" s="53">
        <v>16.479638309999999</v>
      </c>
      <c r="H26" s="53">
        <v>18.693431090000001</v>
      </c>
      <c r="I26" s="53">
        <v>21.711366730000002</v>
      </c>
      <c r="J26" s="53">
        <v>23.070073310000001</v>
      </c>
      <c r="K26" s="112">
        <v>25.837559392306787</v>
      </c>
      <c r="L26" s="112">
        <v>0.45</v>
      </c>
      <c r="M26" s="52">
        <f t="shared" ref="M26:S26" si="22">L32+L38</f>
        <v>6.9288929951774723</v>
      </c>
      <c r="N26" s="53">
        <f t="shared" si="22"/>
        <v>9.7123911807810721</v>
      </c>
      <c r="O26" s="53">
        <f t="shared" si="22"/>
        <v>12.548920515361836</v>
      </c>
      <c r="P26" s="53">
        <f t="shared" si="22"/>
        <v>15.44365751381619</v>
      </c>
      <c r="Q26" s="53">
        <f t="shared" si="22"/>
        <v>19.082055632727453</v>
      </c>
      <c r="R26" s="53">
        <f t="shared" si="22"/>
        <v>20.631124566663196</v>
      </c>
      <c r="S26" s="113">
        <f t="shared" si="22"/>
        <v>23.20287887477139</v>
      </c>
      <c r="T26" s="112">
        <f>S32+S38</f>
        <v>27.362348429104614</v>
      </c>
      <c r="U26" s="52">
        <f t="shared" si="1"/>
        <v>-0.52323240117747183</v>
      </c>
      <c r="V26" s="53">
        <f t="shared" si="2"/>
        <v>-0.27761908078107211</v>
      </c>
      <c r="W26" s="53">
        <f t="shared" si="3"/>
        <v>0.42830812463816414</v>
      </c>
      <c r="X26" s="53">
        <f t="shared" si="4"/>
        <v>1.035980796183809</v>
      </c>
      <c r="Y26" s="53">
        <f t="shared" si="5"/>
        <v>-0.38862454272745239</v>
      </c>
      <c r="Z26" s="53">
        <f t="shared" si="6"/>
        <v>1.0802421633368056</v>
      </c>
      <c r="AA26" s="113">
        <f t="shared" si="7"/>
        <v>-0.13280556477138816</v>
      </c>
      <c r="AB26" s="112">
        <f t="shared" si="7"/>
        <v>-1.5247890367978272</v>
      </c>
    </row>
    <row r="28" spans="1:28">
      <c r="B28" s="44"/>
      <c r="C28" s="44"/>
    </row>
    <row r="29" spans="1:28">
      <c r="B29" s="44"/>
      <c r="C29" s="44"/>
      <c r="F29" s="44"/>
    </row>
    <row r="30" spans="1:28">
      <c r="B30" s="44"/>
      <c r="C30" s="44"/>
      <c r="L30" s="43" t="s">
        <v>13</v>
      </c>
      <c r="M30" s="43" t="s">
        <v>14</v>
      </c>
      <c r="N30" s="43" t="s">
        <v>15</v>
      </c>
      <c r="O30" s="43" t="s">
        <v>16</v>
      </c>
      <c r="P30" s="43" t="s">
        <v>17</v>
      </c>
      <c r="Q30" s="43" t="s">
        <v>18</v>
      </c>
      <c r="R30" s="43" t="s">
        <v>19</v>
      </c>
    </row>
    <row r="31" spans="1:28">
      <c r="B31" s="44"/>
      <c r="C31" s="44"/>
      <c r="J31" s="43" t="s">
        <v>11</v>
      </c>
      <c r="K31" s="43">
        <v>0</v>
      </c>
      <c r="L31" s="43">
        <v>0.43092605</v>
      </c>
      <c r="M31" s="43">
        <v>0.77509786000000003</v>
      </c>
      <c r="N31" s="43">
        <v>0.83981521000000003</v>
      </c>
      <c r="O31" s="43">
        <v>1.54390776</v>
      </c>
      <c r="P31" s="43">
        <v>2.0845855800000002</v>
      </c>
      <c r="Q31" s="43">
        <v>2.44151344</v>
      </c>
      <c r="R31" s="43">
        <v>2.77241238</v>
      </c>
      <c r="S31" s="43">
        <v>3.8500156015166942</v>
      </c>
    </row>
    <row r="32" spans="1:28">
      <c r="B32" s="44"/>
      <c r="C32" s="44"/>
      <c r="K32" s="43">
        <v>0.15</v>
      </c>
      <c r="L32" s="43">
        <v>4.4101309420000003</v>
      </c>
      <c r="M32" s="43">
        <v>5.791895437</v>
      </c>
      <c r="N32" s="43">
        <v>7.144548425</v>
      </c>
      <c r="O32" s="43">
        <v>9.0143648689999996</v>
      </c>
      <c r="P32" s="43">
        <v>11.07705823</v>
      </c>
      <c r="Q32" s="43">
        <v>11.77489828</v>
      </c>
      <c r="R32" s="43">
        <v>13.2347465</v>
      </c>
      <c r="S32" s="43">
        <v>15.585885321252674</v>
      </c>
    </row>
    <row r="33" spans="10:19">
      <c r="K33" s="43">
        <v>0.3</v>
      </c>
      <c r="L33" s="43">
        <v>4.4276009099999998</v>
      </c>
      <c r="M33" s="43">
        <v>6.8380501469999997</v>
      </c>
      <c r="N33" s="43">
        <v>8.3591405099999996</v>
      </c>
      <c r="O33" s="43">
        <v>11.929497830000001</v>
      </c>
      <c r="P33" s="43">
        <v>13.750699239999999</v>
      </c>
      <c r="Q33" s="43">
        <v>14.98544678</v>
      </c>
      <c r="R33" s="43">
        <v>16.524643690000001</v>
      </c>
      <c r="S33" s="43">
        <v>18.209072691742943</v>
      </c>
    </row>
    <row r="34" spans="10:19">
      <c r="K34" s="43">
        <v>0.45</v>
      </c>
      <c r="L34" s="43">
        <v>6.4218656100000002</v>
      </c>
      <c r="M34" s="43">
        <v>9.4518306519999999</v>
      </c>
      <c r="N34" s="43">
        <v>12.24490612</v>
      </c>
      <c r="O34" s="43">
        <v>14.553841179999999</v>
      </c>
      <c r="P34" s="43">
        <v>18.349244939999998</v>
      </c>
      <c r="Q34" s="43">
        <v>20.620500329999999</v>
      </c>
      <c r="R34" s="43">
        <v>22.178882489999999</v>
      </c>
      <c r="S34" s="43">
        <v>25.238329514165503</v>
      </c>
    </row>
    <row r="35" spans="10:19">
      <c r="K35" s="43">
        <v>0.6</v>
      </c>
      <c r="L35" s="43">
        <v>8.9411050999999997</v>
      </c>
      <c r="M35" s="43">
        <v>12.306730590000001</v>
      </c>
      <c r="N35" s="43">
        <v>16.645002309999999</v>
      </c>
      <c r="O35" s="43">
        <v>21.55896345</v>
      </c>
      <c r="P35" s="43">
        <v>26.106542269999998</v>
      </c>
      <c r="Q35" s="43">
        <v>29.213644370000001</v>
      </c>
      <c r="R35" s="43">
        <v>34.640298610000002</v>
      </c>
      <c r="S35" s="43">
        <v>37.905522907109408</v>
      </c>
    </row>
    <row r="36" spans="10:19">
      <c r="J36" s="43" t="s">
        <v>12</v>
      </c>
      <c r="K36" s="43">
        <v>0</v>
      </c>
      <c r="L36" s="43">
        <v>0.43092605</v>
      </c>
      <c r="M36" s="43">
        <v>0.77509786000000003</v>
      </c>
      <c r="N36" s="43">
        <v>0.83981521000000003</v>
      </c>
      <c r="O36" s="43">
        <v>1.54390776</v>
      </c>
      <c r="P36" s="43">
        <v>2.0845855800000002</v>
      </c>
      <c r="Q36" s="43">
        <v>2.44151344</v>
      </c>
      <c r="R36" s="43">
        <v>2.77241238</v>
      </c>
      <c r="S36" s="43">
        <v>3.8500156015166942</v>
      </c>
    </row>
    <row r="37" spans="10:19">
      <c r="K37" s="43">
        <v>0.15</v>
      </c>
      <c r="L37" s="43">
        <v>1.3718382341765256</v>
      </c>
      <c r="M37" s="43">
        <v>1.6938895996743213</v>
      </c>
      <c r="N37" s="43">
        <v>1.8183143030592497</v>
      </c>
      <c r="O37" s="43">
        <v>2.2012741685673127</v>
      </c>
      <c r="P37" s="43">
        <v>2.908427441622468</v>
      </c>
      <c r="Q37" s="43">
        <v>2.7392992519914614</v>
      </c>
      <c r="R37" s="43">
        <v>3.2301062780681953</v>
      </c>
      <c r="S37" s="43">
        <v>4.3510431260492286</v>
      </c>
    </row>
    <row r="38" spans="10:19">
      <c r="K38" s="43">
        <v>0.3</v>
      </c>
      <c r="L38" s="43">
        <v>2.5187620531774719</v>
      </c>
      <c r="M38" s="43">
        <v>3.9204957437810712</v>
      </c>
      <c r="N38" s="43">
        <v>5.4043720903618357</v>
      </c>
      <c r="O38" s="43">
        <v>6.42929264481619</v>
      </c>
      <c r="P38" s="43">
        <v>8.0049974027274544</v>
      </c>
      <c r="Q38" s="43">
        <v>8.856226286663194</v>
      </c>
      <c r="R38" s="43">
        <v>9.9681323747713897</v>
      </c>
      <c r="S38" s="43">
        <v>11.77646310785194</v>
      </c>
    </row>
    <row r="39" spans="10:19">
      <c r="K39" s="43">
        <v>0.45</v>
      </c>
      <c r="L39" s="43">
        <v>4.4270421223069611</v>
      </c>
      <c r="M39" s="43">
        <v>5.9587884520762238</v>
      </c>
      <c r="N39" s="43">
        <v>8.1762676344077292</v>
      </c>
      <c r="O39" s="43">
        <v>10.204874587349551</v>
      </c>
      <c r="P39" s="43">
        <v>11.907425487484076</v>
      </c>
      <c r="Q39" s="43">
        <v>13.106596506035139</v>
      </c>
      <c r="R39" s="43">
        <v>14.1331934412237</v>
      </c>
      <c r="S39" s="43">
        <v>20.690884780340493</v>
      </c>
    </row>
    <row r="40" spans="10:19">
      <c r="K40" s="43">
        <v>0.6</v>
      </c>
      <c r="L40" s="43">
        <v>5.4575506125420787</v>
      </c>
      <c r="M40" s="43">
        <v>7.8350310227293427</v>
      </c>
      <c r="N40" s="43">
        <v>9.8836614122188848</v>
      </c>
      <c r="O40" s="43">
        <v>12.433250244453561</v>
      </c>
      <c r="P40" s="43">
        <v>14.986750631734758</v>
      </c>
      <c r="Q40" s="43">
        <v>16.52520248444095</v>
      </c>
      <c r="R40" s="43">
        <v>18.059463385311577</v>
      </c>
      <c r="S40" s="43">
        <v>16.235708012325063</v>
      </c>
    </row>
  </sheetData>
  <phoneticPr fontId="2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topLeftCell="A13" workbookViewId="0">
      <selection activeCell="B2" sqref="B2"/>
    </sheetView>
  </sheetViews>
  <sheetFormatPr defaultColWidth="9.140625" defaultRowHeight="15"/>
  <cols>
    <col min="1" max="2" width="9.140625" style="1"/>
    <col min="3" max="3" width="13" style="1" customWidth="1"/>
    <col min="4" max="4" width="11.85546875" style="1" customWidth="1"/>
    <col min="5" max="10" width="9.140625" style="1"/>
    <col min="11" max="12" width="12" style="1" bestFit="1" customWidth="1"/>
    <col min="13" max="16384" width="9.140625" style="1"/>
  </cols>
  <sheetData>
    <row r="1" spans="1:28">
      <c r="B1" s="2"/>
      <c r="M1" s="1" t="s">
        <v>57</v>
      </c>
      <c r="U1" s="1" t="s">
        <v>58</v>
      </c>
    </row>
    <row r="2" spans="1:28">
      <c r="A2" s="1" t="s">
        <v>59</v>
      </c>
      <c r="B2" s="3"/>
      <c r="C2" s="4" t="s">
        <v>60</v>
      </c>
      <c r="D2" s="5" t="s">
        <v>61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62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62</v>
      </c>
      <c r="U2" s="1" t="s">
        <v>13</v>
      </c>
      <c r="V2" s="1" t="s">
        <v>14</v>
      </c>
      <c r="W2" s="1" t="s">
        <v>15</v>
      </c>
      <c r="X2" s="1" t="s">
        <v>16</v>
      </c>
      <c r="Y2" s="1" t="s">
        <v>17</v>
      </c>
      <c r="Z2" s="1" t="s">
        <v>18</v>
      </c>
      <c r="AA2" s="1" t="s">
        <v>19</v>
      </c>
      <c r="AB2" s="1" t="s">
        <v>62</v>
      </c>
    </row>
    <row r="3" spans="1:28">
      <c r="A3" s="75">
        <f>C3+D3</f>
        <v>0.3</v>
      </c>
      <c r="B3" s="76" t="s">
        <v>63</v>
      </c>
      <c r="C3" s="77">
        <v>0.15</v>
      </c>
      <c r="D3" s="78">
        <v>0.15</v>
      </c>
      <c r="E3" s="79">
        <v>4.8709340316613803</v>
      </c>
      <c r="F3" s="79">
        <v>7.0651690402727603</v>
      </c>
      <c r="G3" s="79">
        <v>9.8807282674746695</v>
      </c>
      <c r="H3" s="79">
        <v>12.0695165735195</v>
      </c>
      <c r="I3" s="79">
        <v>14.294623392499799</v>
      </c>
      <c r="J3" s="79">
        <v>14.987620561577099</v>
      </c>
      <c r="K3" s="79">
        <v>18.388461821583601</v>
      </c>
      <c r="L3" s="80">
        <v>21.608176178227399</v>
      </c>
      <c r="M3" s="7">
        <f>M33+M41</f>
        <v>5.1797759640083427</v>
      </c>
      <c r="N3" s="8">
        <f t="shared" ref="N3:T3" si="0">N33+N41</f>
        <v>7.3171342800339554</v>
      </c>
      <c r="O3" s="8">
        <f t="shared" si="0"/>
        <v>9.1937974806903142</v>
      </c>
      <c r="P3" s="8">
        <f t="shared" si="0"/>
        <v>10.626357950351114</v>
      </c>
      <c r="Q3" s="8">
        <f t="shared" si="0"/>
        <v>12.822434623386535</v>
      </c>
      <c r="R3" s="8">
        <f t="shared" si="0"/>
        <v>14.645889112108289</v>
      </c>
      <c r="S3" s="8">
        <f t="shared" si="0"/>
        <v>16.772065417293661</v>
      </c>
      <c r="T3" s="9">
        <f t="shared" si="0"/>
        <v>21.699639213063676</v>
      </c>
      <c r="U3" s="10">
        <f t="shared" ref="U3:U27" si="1">E3-M3</f>
        <v>-0.30884193234696244</v>
      </c>
      <c r="V3" s="11">
        <f t="shared" ref="V3:AB18" si="2">F3-N3</f>
        <v>-0.25196523976119511</v>
      </c>
      <c r="W3" s="11">
        <f t="shared" si="2"/>
        <v>0.68693078678435526</v>
      </c>
      <c r="X3" s="11">
        <f t="shared" si="2"/>
        <v>1.4431586231683866</v>
      </c>
      <c r="Y3" s="11">
        <f t="shared" si="2"/>
        <v>1.4721887691132647</v>
      </c>
      <c r="Z3" s="11">
        <f t="shared" si="2"/>
        <v>0.34173144946880996</v>
      </c>
      <c r="AA3" s="11">
        <f t="shared" si="2"/>
        <v>1.6163964042899401</v>
      </c>
      <c r="AB3" s="12">
        <f t="shared" si="2"/>
        <v>-9.1463034836277046E-2</v>
      </c>
    </row>
    <row r="4" spans="1:28">
      <c r="A4" s="42">
        <f t="shared" ref="A4:A27" si="3">C4+D4</f>
        <v>0.15</v>
      </c>
      <c r="B4" s="32" t="s">
        <v>64</v>
      </c>
      <c r="C4" s="14">
        <v>0.15</v>
      </c>
      <c r="D4" s="15">
        <v>0</v>
      </c>
      <c r="E4" s="39">
        <v>2.6453287986116933</v>
      </c>
      <c r="F4" s="39">
        <v>4.1970054326656552</v>
      </c>
      <c r="G4" s="39">
        <v>5.6885186248134545</v>
      </c>
      <c r="H4" s="39">
        <v>6.4419586325859228</v>
      </c>
      <c r="I4" s="39">
        <v>7.4900691205304248</v>
      </c>
      <c r="J4" s="39">
        <v>8.5178767751381805</v>
      </c>
      <c r="K4" s="39">
        <v>9.3692919235999703</v>
      </c>
      <c r="L4" s="40">
        <v>11.927355791768779</v>
      </c>
      <c r="M4" s="16">
        <f>M33</f>
        <v>2.6453287986116933</v>
      </c>
      <c r="N4" s="17">
        <f t="shared" ref="N4:T4" si="4">N33</f>
        <v>4.1970054326656552</v>
      </c>
      <c r="O4" s="17">
        <f t="shared" si="4"/>
        <v>5.6885186248134545</v>
      </c>
      <c r="P4" s="17">
        <f t="shared" si="4"/>
        <v>6.4419586325859228</v>
      </c>
      <c r="Q4" s="17">
        <f t="shared" si="4"/>
        <v>7.4900691205304248</v>
      </c>
      <c r="R4" s="17">
        <f t="shared" si="4"/>
        <v>8.5178767751381805</v>
      </c>
      <c r="S4" s="17">
        <f t="shared" si="4"/>
        <v>9.3692919235999703</v>
      </c>
      <c r="T4" s="18">
        <f t="shared" si="4"/>
        <v>11.927355791768779</v>
      </c>
      <c r="U4" s="19">
        <f t="shared" si="1"/>
        <v>0</v>
      </c>
      <c r="V4" s="20">
        <f t="shared" si="2"/>
        <v>0</v>
      </c>
      <c r="W4" s="20">
        <f t="shared" si="2"/>
        <v>0</v>
      </c>
      <c r="X4" s="20">
        <f t="shared" si="2"/>
        <v>0</v>
      </c>
      <c r="Y4" s="20">
        <f t="shared" si="2"/>
        <v>0</v>
      </c>
      <c r="Z4" s="20">
        <f t="shared" si="2"/>
        <v>0</v>
      </c>
      <c r="AA4" s="20">
        <f t="shared" si="2"/>
        <v>0</v>
      </c>
      <c r="AB4" s="21">
        <f t="shared" si="2"/>
        <v>0</v>
      </c>
    </row>
    <row r="5" spans="1:28">
      <c r="A5" s="42">
        <f t="shared" si="3"/>
        <v>0</v>
      </c>
      <c r="B5" s="32" t="s">
        <v>65</v>
      </c>
      <c r="C5" s="14">
        <v>0</v>
      </c>
      <c r="D5" s="15">
        <v>0</v>
      </c>
      <c r="E5" s="39">
        <v>0.43194743585273443</v>
      </c>
      <c r="F5" s="39">
        <v>0.78203161251732567</v>
      </c>
      <c r="G5" s="39">
        <v>0.84936623867548633</v>
      </c>
      <c r="H5" s="39">
        <v>1.5345402976596674</v>
      </c>
      <c r="I5" s="39">
        <v>2.0517968864319904</v>
      </c>
      <c r="J5" s="39">
        <v>2.2705645722487233</v>
      </c>
      <c r="K5" s="39">
        <v>2.5516377420209437</v>
      </c>
      <c r="L5" s="40">
        <v>2.9711987199999998</v>
      </c>
      <c r="M5" s="16">
        <f>M39</f>
        <v>0.43194743585273443</v>
      </c>
      <c r="N5" s="17">
        <f t="shared" ref="N5:T5" si="5">N39</f>
        <v>0.78203161251732567</v>
      </c>
      <c r="O5" s="17">
        <f t="shared" si="5"/>
        <v>0.84936623867548633</v>
      </c>
      <c r="P5" s="17">
        <f t="shared" si="5"/>
        <v>1.5345402976596674</v>
      </c>
      <c r="Q5" s="17">
        <f t="shared" si="5"/>
        <v>2.0517968864319904</v>
      </c>
      <c r="R5" s="17">
        <f t="shared" si="5"/>
        <v>2.2705645722487233</v>
      </c>
      <c r="S5" s="17">
        <f t="shared" si="5"/>
        <v>2.5516377420209437</v>
      </c>
      <c r="T5" s="18">
        <f t="shared" si="5"/>
        <v>2.9711987199999998</v>
      </c>
      <c r="U5" s="19">
        <f t="shared" si="1"/>
        <v>0</v>
      </c>
      <c r="V5" s="20">
        <f t="shared" si="2"/>
        <v>0</v>
      </c>
      <c r="W5" s="20">
        <f t="shared" si="2"/>
        <v>0</v>
      </c>
      <c r="X5" s="20">
        <f t="shared" si="2"/>
        <v>0</v>
      </c>
      <c r="Y5" s="20">
        <f t="shared" si="2"/>
        <v>0</v>
      </c>
      <c r="Z5" s="20">
        <f t="shared" si="2"/>
        <v>0</v>
      </c>
      <c r="AA5" s="20">
        <f t="shared" si="2"/>
        <v>0</v>
      </c>
      <c r="AB5" s="21">
        <f t="shared" si="2"/>
        <v>0</v>
      </c>
    </row>
    <row r="6" spans="1:28">
      <c r="A6" s="42">
        <f t="shared" si="3"/>
        <v>0.3</v>
      </c>
      <c r="B6" s="32" t="s">
        <v>66</v>
      </c>
      <c r="C6" s="14">
        <v>0</v>
      </c>
      <c r="D6" s="15">
        <v>0.3</v>
      </c>
      <c r="E6" s="39">
        <v>4.5575506125420802</v>
      </c>
      <c r="F6" s="39">
        <v>6.33503102272934</v>
      </c>
      <c r="G6" s="39">
        <v>7.48366141221888</v>
      </c>
      <c r="H6" s="39">
        <v>8.4332502444535997</v>
      </c>
      <c r="I6" s="39">
        <v>8.9867506317348003</v>
      </c>
      <c r="J6" s="39">
        <v>10.5252024844409</v>
      </c>
      <c r="K6" s="39">
        <v>12.359463385311599</v>
      </c>
      <c r="L6" s="40">
        <v>15.316786308097001</v>
      </c>
      <c r="M6" s="16">
        <f>M43</f>
        <v>4.5575506125420802</v>
      </c>
      <c r="N6" s="17">
        <f t="shared" ref="N6:T6" si="6">N43</f>
        <v>6.33503102272934</v>
      </c>
      <c r="O6" s="17">
        <f t="shared" si="6"/>
        <v>7.48366141221888</v>
      </c>
      <c r="P6" s="17">
        <f t="shared" si="6"/>
        <v>8.4332502444535997</v>
      </c>
      <c r="Q6" s="17">
        <f t="shared" si="6"/>
        <v>8.9867506317348003</v>
      </c>
      <c r="R6" s="17">
        <f t="shared" si="6"/>
        <v>10.5252024844409</v>
      </c>
      <c r="S6" s="17">
        <f t="shared" si="6"/>
        <v>12.359463385311599</v>
      </c>
      <c r="T6" s="18">
        <f t="shared" si="6"/>
        <v>15.316786308097001</v>
      </c>
      <c r="U6" s="19">
        <f t="shared" si="1"/>
        <v>0</v>
      </c>
      <c r="V6" s="20">
        <f t="shared" si="2"/>
        <v>0</v>
      </c>
      <c r="W6" s="20">
        <f t="shared" si="2"/>
        <v>0</v>
      </c>
      <c r="X6" s="20">
        <f t="shared" si="2"/>
        <v>0</v>
      </c>
      <c r="Y6" s="20">
        <f t="shared" si="2"/>
        <v>0</v>
      </c>
      <c r="Z6" s="20">
        <f t="shared" si="2"/>
        <v>0</v>
      </c>
      <c r="AA6" s="20">
        <f t="shared" si="2"/>
        <v>0</v>
      </c>
      <c r="AB6" s="21">
        <f t="shared" si="2"/>
        <v>0</v>
      </c>
    </row>
    <row r="7" spans="1:28">
      <c r="A7" s="60">
        <f t="shared" si="3"/>
        <v>0.375</v>
      </c>
      <c r="B7" s="61" t="s">
        <v>67</v>
      </c>
      <c r="C7" s="62">
        <v>0.3</v>
      </c>
      <c r="D7" s="63">
        <v>7.4999999999999997E-2</v>
      </c>
      <c r="E7" s="64">
        <v>6.6268650666990796</v>
      </c>
      <c r="F7" s="64">
        <v>8.7001366138539602</v>
      </c>
      <c r="G7" s="64">
        <v>14.220443023469601</v>
      </c>
      <c r="H7" s="64">
        <v>18.284608589685501</v>
      </c>
      <c r="I7" s="64">
        <v>20.862527541072801</v>
      </c>
      <c r="J7" s="64">
        <v>24.090065007809699</v>
      </c>
      <c r="K7" s="64">
        <v>26.795409875834601</v>
      </c>
      <c r="L7" s="65">
        <v>32.329926629658203</v>
      </c>
      <c r="M7" s="16">
        <f>M35+M40</f>
        <v>6.9693123977966875</v>
      </c>
      <c r="N7" s="17">
        <f t="shared" ref="N7:T7" si="7">N35+N40</f>
        <v>9.6964113233334537</v>
      </c>
      <c r="O7" s="17">
        <f t="shared" si="7"/>
        <v>13.926328267236251</v>
      </c>
      <c r="P7" s="17">
        <f t="shared" si="7"/>
        <v>17.280531750949109</v>
      </c>
      <c r="Q7" s="17">
        <f t="shared" si="7"/>
        <v>20.500300347822968</v>
      </c>
      <c r="R7" s="17">
        <f t="shared" si="7"/>
        <v>24.306693721216558</v>
      </c>
      <c r="S7" s="17">
        <f t="shared" si="7"/>
        <v>26.831713547212701</v>
      </c>
      <c r="T7" s="18">
        <f t="shared" si="7"/>
        <v>31.677964966175839</v>
      </c>
      <c r="U7" s="19">
        <f t="shared" si="1"/>
        <v>-0.34244733109760794</v>
      </c>
      <c r="V7" s="20">
        <f t="shared" si="2"/>
        <v>-0.99627470947949348</v>
      </c>
      <c r="W7" s="20">
        <f t="shared" si="2"/>
        <v>0.29411475623335015</v>
      </c>
      <c r="X7" s="20">
        <f t="shared" si="2"/>
        <v>1.0040768387363919</v>
      </c>
      <c r="Y7" s="20">
        <f t="shared" si="2"/>
        <v>0.36222719324983288</v>
      </c>
      <c r="Z7" s="20">
        <f t="shared" si="2"/>
        <v>-0.21662871340685896</v>
      </c>
      <c r="AA7" s="20">
        <f t="shared" si="2"/>
        <v>-3.6303671378099978E-2</v>
      </c>
      <c r="AB7" s="21">
        <f t="shared" si="2"/>
        <v>0.65196166348236417</v>
      </c>
    </row>
    <row r="8" spans="1:28">
      <c r="A8" s="42">
        <f t="shared" si="3"/>
        <v>0.375</v>
      </c>
      <c r="B8" s="32" t="s">
        <v>68</v>
      </c>
      <c r="C8" s="14">
        <v>7.4999999999999997E-2</v>
      </c>
      <c r="D8" s="15">
        <v>0.3</v>
      </c>
      <c r="E8" s="39">
        <v>6.7752964064655403</v>
      </c>
      <c r="F8" s="39">
        <v>9.2285322385151005</v>
      </c>
      <c r="G8" s="39">
        <v>10.6226741148635</v>
      </c>
      <c r="H8" s="39">
        <v>12.825663556198</v>
      </c>
      <c r="I8" s="39">
        <v>16.102095461016599</v>
      </c>
      <c r="J8" s="39">
        <v>17.720028026105599</v>
      </c>
      <c r="K8" s="39">
        <v>18.0699259382442</v>
      </c>
      <c r="L8" s="40">
        <v>23.436696138184999</v>
      </c>
      <c r="M8" s="16">
        <f>M32+M43</f>
        <v>6.7246452405837509</v>
      </c>
      <c r="N8" s="17">
        <f t="shared" ref="N8:T8" si="8">N32+N43</f>
        <v>9.0659483710496609</v>
      </c>
      <c r="O8" s="17">
        <f t="shared" si="8"/>
        <v>11.58231917514318</v>
      </c>
      <c r="P8" s="17">
        <f t="shared" si="8"/>
        <v>13.052331093092668</v>
      </c>
      <c r="Q8" s="17">
        <f t="shared" si="8"/>
        <v>14.616689063113327</v>
      </c>
      <c r="R8" s="17">
        <f t="shared" si="8"/>
        <v>16.4889269464568</v>
      </c>
      <c r="S8" s="17">
        <f t="shared" si="8"/>
        <v>18.840910097414909</v>
      </c>
      <c r="T8" s="18">
        <f t="shared" si="8"/>
        <v>23.494357794186925</v>
      </c>
      <c r="U8" s="19">
        <f t="shared" si="1"/>
        <v>5.0651165881789417E-2</v>
      </c>
      <c r="V8" s="20">
        <f t="shared" si="2"/>
        <v>0.16258386746543962</v>
      </c>
      <c r="W8" s="20">
        <f t="shared" si="2"/>
        <v>-0.95964506027968</v>
      </c>
      <c r="X8" s="20">
        <f t="shared" si="2"/>
        <v>-0.22666753689466823</v>
      </c>
      <c r="Y8" s="20">
        <f t="shared" si="2"/>
        <v>1.4854063979032723</v>
      </c>
      <c r="Z8" s="20">
        <f t="shared" si="2"/>
        <v>1.2311010796487984</v>
      </c>
      <c r="AA8" s="20">
        <f t="shared" si="2"/>
        <v>-0.77098415917070895</v>
      </c>
      <c r="AB8" s="21">
        <f t="shared" si="2"/>
        <v>-5.7661656001926076E-2</v>
      </c>
    </row>
    <row r="9" spans="1:28">
      <c r="A9" s="42">
        <f t="shared" si="3"/>
        <v>0.44999999999999996</v>
      </c>
      <c r="B9" s="32" t="s">
        <v>69</v>
      </c>
      <c r="C9" s="14">
        <v>0.3</v>
      </c>
      <c r="D9" s="15">
        <v>0.15</v>
      </c>
      <c r="E9" s="39">
        <v>8.09845051756208</v>
      </c>
      <c r="F9" s="39">
        <v>13.2691261332706</v>
      </c>
      <c r="G9" s="39">
        <v>15.153405198657801</v>
      </c>
      <c r="H9" s="39">
        <v>19.275003181398102</v>
      </c>
      <c r="I9" s="39">
        <v>21.5902169996629</v>
      </c>
      <c r="J9" s="39">
        <v>25.235644563176901</v>
      </c>
      <c r="K9" s="39">
        <v>27.3859329155643</v>
      </c>
      <c r="L9" s="40">
        <v>32.536083611016501</v>
      </c>
      <c r="M9" s="16">
        <f>M35+M41</f>
        <v>8.64694274347681</v>
      </c>
      <c r="N9" s="17">
        <f t="shared" ref="N9:T9" si="9">N35+N41</f>
        <v>11.279392169677749</v>
      </c>
      <c r="O9" s="17">
        <f t="shared" si="9"/>
        <v>15.21329282005386</v>
      </c>
      <c r="P9" s="17">
        <f t="shared" si="9"/>
        <v>18.663656900146989</v>
      </c>
      <c r="Q9" s="17">
        <f t="shared" si="9"/>
        <v>22.324238409056608</v>
      </c>
      <c r="R9" s="17">
        <f t="shared" si="9"/>
        <v>26.095406806195207</v>
      </c>
      <c r="S9" s="17">
        <f t="shared" si="9"/>
        <v>28.704380762838191</v>
      </c>
      <c r="T9" s="18">
        <f t="shared" si="9"/>
        <v>34.762300834792896</v>
      </c>
      <c r="U9" s="19">
        <f t="shared" si="1"/>
        <v>-0.54849222591473001</v>
      </c>
      <c r="V9" s="20">
        <f t="shared" si="2"/>
        <v>1.989733963592851</v>
      </c>
      <c r="W9" s="20">
        <f t="shared" si="2"/>
        <v>-5.9887621396059743E-2</v>
      </c>
      <c r="X9" s="20">
        <f t="shared" si="2"/>
        <v>0.61134628125111234</v>
      </c>
      <c r="Y9" s="20">
        <f t="shared" si="2"/>
        <v>-0.73402140939370852</v>
      </c>
      <c r="Z9" s="20">
        <f t="shared" si="2"/>
        <v>-0.85976224301830584</v>
      </c>
      <c r="AA9" s="20">
        <f t="shared" si="2"/>
        <v>-1.318447847273891</v>
      </c>
      <c r="AB9" s="21">
        <f t="shared" si="2"/>
        <v>-2.2262172237763949</v>
      </c>
    </row>
    <row r="10" spans="1:28">
      <c r="A10" s="54">
        <f t="shared" si="3"/>
        <v>0.22499999999999998</v>
      </c>
      <c r="B10" s="55" t="s">
        <v>70</v>
      </c>
      <c r="C10" s="56">
        <v>0.15</v>
      </c>
      <c r="D10" s="57">
        <v>7.4999999999999997E-2</v>
      </c>
      <c r="E10" s="58">
        <v>2.6132677562992401</v>
      </c>
      <c r="F10" s="58">
        <v>5.1704934341009503</v>
      </c>
      <c r="G10" s="58">
        <v>6.9665102342671004</v>
      </c>
      <c r="H10" s="58">
        <v>9.0832203080189</v>
      </c>
      <c r="I10" s="58">
        <v>10.265588627194701</v>
      </c>
      <c r="J10" s="58">
        <v>12.694516938597999</v>
      </c>
      <c r="K10" s="58">
        <v>14.549377980791199</v>
      </c>
      <c r="L10" s="59">
        <v>18.835183491419802</v>
      </c>
      <c r="M10" s="16">
        <f>M33+M40</f>
        <v>3.5021456183282211</v>
      </c>
      <c r="N10" s="17">
        <f t="shared" ref="N10:T10" si="10">N33+N40</f>
        <v>5.7341534336896594</v>
      </c>
      <c r="O10" s="17">
        <f t="shared" si="10"/>
        <v>7.9068329278727045</v>
      </c>
      <c r="P10" s="17">
        <f t="shared" si="10"/>
        <v>9.2432328011532334</v>
      </c>
      <c r="Q10" s="17">
        <f t="shared" si="10"/>
        <v>10.998496562152894</v>
      </c>
      <c r="R10" s="17">
        <f>R33+R40</f>
        <v>12.85717602712964</v>
      </c>
      <c r="S10" s="17">
        <f t="shared" si="10"/>
        <v>14.89939820166817</v>
      </c>
      <c r="T10" s="18">
        <f t="shared" si="10"/>
        <v>18.61530334444662</v>
      </c>
      <c r="U10" s="35">
        <f t="shared" si="1"/>
        <v>-0.888877862028981</v>
      </c>
      <c r="V10" s="36">
        <f t="shared" si="2"/>
        <v>-0.56365999958870905</v>
      </c>
      <c r="W10" s="36">
        <f t="shared" si="2"/>
        <v>-0.94032269360560417</v>
      </c>
      <c r="X10" s="36">
        <f t="shared" si="2"/>
        <v>-0.16001249313433341</v>
      </c>
      <c r="Y10" s="36">
        <f t="shared" si="2"/>
        <v>-0.73290793495819351</v>
      </c>
      <c r="Z10" s="36">
        <f t="shared" si="2"/>
        <v>-0.16265908853164035</v>
      </c>
      <c r="AA10" s="36">
        <f t="shared" si="2"/>
        <v>-0.35002022087697071</v>
      </c>
      <c r="AB10" s="37">
        <f t="shared" si="2"/>
        <v>0.21988014697318192</v>
      </c>
    </row>
    <row r="11" spans="1:28">
      <c r="A11" s="42">
        <f t="shared" si="3"/>
        <v>0.15</v>
      </c>
      <c r="B11" s="32" t="s">
        <v>71</v>
      </c>
      <c r="C11" s="14">
        <v>7.4999999999999997E-2</v>
      </c>
      <c r="D11" s="15">
        <v>7.4999999999999997E-2</v>
      </c>
      <c r="E11" s="39">
        <v>2.0556153092155185</v>
      </c>
      <c r="F11" s="39">
        <v>5.8213487757055997</v>
      </c>
      <c r="G11" s="39">
        <v>7.7399122857995</v>
      </c>
      <c r="H11" s="39">
        <v>8.5681856017223303</v>
      </c>
      <c r="I11" s="39">
        <v>9.9562738809748002</v>
      </c>
      <c r="J11" s="39">
        <v>10.641634204484999</v>
      </c>
      <c r="K11" s="39">
        <v>12.324014295578801</v>
      </c>
      <c r="L11" s="40">
        <v>15.2013744533881</v>
      </c>
      <c r="M11" s="16">
        <f>M32+M40</f>
        <v>3.0239114477581985</v>
      </c>
      <c r="N11" s="17">
        <f t="shared" ref="N11:T11" si="11">N32+N40</f>
        <v>4.2680653493443259</v>
      </c>
      <c r="O11" s="17">
        <f t="shared" si="11"/>
        <v>6.3169720659835509</v>
      </c>
      <c r="P11" s="17">
        <f t="shared" si="11"/>
        <v>7.4203550172063792</v>
      </c>
      <c r="Q11" s="17">
        <f t="shared" si="11"/>
        <v>9.1383658730009962</v>
      </c>
      <c r="R11" s="17">
        <f t="shared" si="11"/>
        <v>10.30302371400736</v>
      </c>
      <c r="S11" s="17">
        <f t="shared" si="11"/>
        <v>12.011552990171509</v>
      </c>
      <c r="T11" s="18">
        <f t="shared" si="11"/>
        <v>14.865519038767765</v>
      </c>
      <c r="U11" s="19">
        <f t="shared" si="1"/>
        <v>-0.96829613854268004</v>
      </c>
      <c r="V11" s="20">
        <f t="shared" si="2"/>
        <v>1.5532834263612738</v>
      </c>
      <c r="W11" s="20">
        <f t="shared" si="2"/>
        <v>1.4229402198159491</v>
      </c>
      <c r="X11" s="20">
        <f t="shared" si="2"/>
        <v>1.1478305845159511</v>
      </c>
      <c r="Y11" s="20">
        <f t="shared" si="2"/>
        <v>0.81790800797380392</v>
      </c>
      <c r="Z11" s="20">
        <f t="shared" si="2"/>
        <v>0.33861049047763991</v>
      </c>
      <c r="AA11" s="20">
        <f t="shared" si="2"/>
        <v>0.31246130540729133</v>
      </c>
      <c r="AB11" s="21">
        <f t="shared" si="2"/>
        <v>0.33585541462033497</v>
      </c>
    </row>
    <row r="12" spans="1:28">
      <c r="A12" s="42">
        <f t="shared" si="3"/>
        <v>0.3</v>
      </c>
      <c r="B12" s="32" t="s">
        <v>72</v>
      </c>
      <c r="C12" s="14">
        <v>7.4999999999999997E-2</v>
      </c>
      <c r="D12" s="15">
        <v>0.22500000000000001</v>
      </c>
      <c r="E12" s="39">
        <v>5.120225555910217</v>
      </c>
      <c r="F12" s="39">
        <v>6.9866892389470046</v>
      </c>
      <c r="G12" s="39">
        <v>8.509215474678026</v>
      </c>
      <c r="H12" s="39">
        <v>10.045897814387001</v>
      </c>
      <c r="I12" s="39">
        <v>12.6013539791914</v>
      </c>
      <c r="J12" s="39">
        <v>13.7660118201978</v>
      </c>
      <c r="K12" s="39">
        <v>15.484767734096501</v>
      </c>
      <c r="L12" s="40">
        <v>19.880928837116301</v>
      </c>
      <c r="M12" s="16">
        <f>M32+M42</f>
        <v>6.1941367503486306</v>
      </c>
      <c r="N12" s="17">
        <f t="shared" ref="N12:T12" si="12">N32+N42</f>
        <v>7.2897058003965416</v>
      </c>
      <c r="O12" s="17">
        <f t="shared" si="12"/>
        <v>9.27492539733203</v>
      </c>
      <c r="P12" s="17">
        <f t="shared" si="12"/>
        <v>10.823955435988669</v>
      </c>
      <c r="Q12" s="17">
        <f t="shared" si="12"/>
        <v>13.537363918862628</v>
      </c>
      <c r="R12" s="17">
        <f t="shared" si="12"/>
        <v>15.070320968051</v>
      </c>
      <c r="S12" s="17">
        <f t="shared" si="12"/>
        <v>16.41464015332701</v>
      </c>
      <c r="T12" s="18">
        <f t="shared" si="12"/>
        <v>19.694357794186924</v>
      </c>
      <c r="U12" s="35">
        <f t="shared" si="1"/>
        <v>-1.0739111944384137</v>
      </c>
      <c r="V12" s="36">
        <f t="shared" si="2"/>
        <v>-0.30301656144953704</v>
      </c>
      <c r="W12" s="36">
        <f t="shared" si="2"/>
        <v>-0.76570992265400406</v>
      </c>
      <c r="X12" s="36">
        <f t="shared" si="2"/>
        <v>-0.77805762160166836</v>
      </c>
      <c r="Y12" s="36">
        <f t="shared" si="2"/>
        <v>-0.93600993967122825</v>
      </c>
      <c r="Z12" s="36">
        <f t="shared" si="2"/>
        <v>-1.3043091478531998</v>
      </c>
      <c r="AA12" s="36">
        <f t="shared" si="2"/>
        <v>-0.92987241923050945</v>
      </c>
      <c r="AB12" s="37">
        <f t="shared" si="2"/>
        <v>0.18657104292937632</v>
      </c>
    </row>
    <row r="13" spans="1:28">
      <c r="A13" s="42">
        <f t="shared" si="3"/>
        <v>0.52500000000000002</v>
      </c>
      <c r="B13" s="32" t="s">
        <v>73</v>
      </c>
      <c r="C13" s="14">
        <v>0.22500000000000001</v>
      </c>
      <c r="D13" s="15">
        <v>0.3</v>
      </c>
      <c r="E13" s="39">
        <v>9.5955183860968596</v>
      </c>
      <c r="F13" s="39">
        <v>12.825197894883001</v>
      </c>
      <c r="G13" s="39">
        <v>17.3739485367505</v>
      </c>
      <c r="H13" s="39">
        <v>20.5782960699973</v>
      </c>
      <c r="I13" s="39">
        <v>23.7923682506304</v>
      </c>
      <c r="J13" s="39">
        <v>27.215988023042001</v>
      </c>
      <c r="K13" s="39">
        <v>29.665258059815098</v>
      </c>
      <c r="L13" s="40">
        <v>37.8250975802599</v>
      </c>
      <c r="M13" s="16">
        <f>M34+M43</f>
        <v>9.8335864444724876</v>
      </c>
      <c r="N13" s="17">
        <f t="shared" ref="N13:T13" si="13">N34+N43</f>
        <v>13.818674017111899</v>
      </c>
      <c r="O13" s="17">
        <f t="shared" si="13"/>
        <v>17.872285954492444</v>
      </c>
      <c r="P13" s="17">
        <f t="shared" si="13"/>
        <v>21.548880580000958</v>
      </c>
      <c r="Q13" s="17">
        <f t="shared" si="13"/>
        <v>24.312130171783608</v>
      </c>
      <c r="R13" s="17">
        <f t="shared" si="13"/>
        <v>26.870566569004392</v>
      </c>
      <c r="S13" s="17">
        <f t="shared" si="13"/>
        <v>30.186561774406584</v>
      </c>
      <c r="T13" s="18">
        <f t="shared" si="13"/>
        <v>37.11951474067655</v>
      </c>
      <c r="U13" s="35">
        <f t="shared" si="1"/>
        <v>-0.23806805837562806</v>
      </c>
      <c r="V13" s="36">
        <f t="shared" si="2"/>
        <v>-0.99347612222889836</v>
      </c>
      <c r="W13" s="36">
        <f t="shared" si="2"/>
        <v>-0.49833741774194351</v>
      </c>
      <c r="X13" s="36">
        <f t="shared" si="2"/>
        <v>-0.97058451000365764</v>
      </c>
      <c r="Y13" s="36">
        <f t="shared" si="2"/>
        <v>-0.51976192115320785</v>
      </c>
      <c r="Z13" s="36">
        <f t="shared" si="2"/>
        <v>0.34542145403760927</v>
      </c>
      <c r="AA13" s="36">
        <f t="shared" si="2"/>
        <v>-0.52130371459148606</v>
      </c>
      <c r="AB13" s="37">
        <f t="shared" si="2"/>
        <v>0.70558283958335011</v>
      </c>
    </row>
    <row r="14" spans="1:28">
      <c r="A14" s="42">
        <f t="shared" si="3"/>
        <v>0.52500000000000002</v>
      </c>
      <c r="B14" s="32" t="s">
        <v>74</v>
      </c>
      <c r="C14" s="14">
        <v>0.3</v>
      </c>
      <c r="D14" s="15">
        <v>0.22500000000000001</v>
      </c>
      <c r="E14" s="39">
        <v>9.3393115305490397</v>
      </c>
      <c r="F14" s="39">
        <v>13.3173476646749</v>
      </c>
      <c r="G14" s="39">
        <v>18.182693760555601</v>
      </c>
      <c r="H14" s="39">
        <v>22.040589275395199</v>
      </c>
      <c r="I14" s="39">
        <v>23.979789255844899</v>
      </c>
      <c r="J14" s="39">
        <v>27.7579482053488</v>
      </c>
      <c r="K14" s="39">
        <v>31.450533953340901</v>
      </c>
      <c r="L14" s="40">
        <v>36.857498398870099</v>
      </c>
      <c r="M14" s="16">
        <f>M35+M42</f>
        <v>10.13953770038712</v>
      </c>
      <c r="N14" s="17">
        <f t="shared" ref="N14:T14" si="14">N35+N42</f>
        <v>12.718051774385669</v>
      </c>
      <c r="O14" s="17">
        <f t="shared" si="14"/>
        <v>16.884281598584732</v>
      </c>
      <c r="P14" s="17">
        <f t="shared" si="14"/>
        <v>20.684132169731399</v>
      </c>
      <c r="Q14" s="17">
        <f t="shared" si="14"/>
        <v>24.8992983936846</v>
      </c>
      <c r="R14" s="17">
        <f t="shared" si="14"/>
        <v>29.073990975260198</v>
      </c>
      <c r="S14" s="17">
        <f t="shared" si="14"/>
        <v>31.234800710368201</v>
      </c>
      <c r="T14" s="18">
        <f t="shared" si="14"/>
        <v>36.506803721594999</v>
      </c>
      <c r="U14" s="19">
        <f t="shared" si="1"/>
        <v>-0.80022616983807993</v>
      </c>
      <c r="V14" s="20">
        <f t="shared" si="2"/>
        <v>0.59929589028923047</v>
      </c>
      <c r="W14" s="20">
        <f t="shared" si="2"/>
        <v>1.2984121619708695</v>
      </c>
      <c r="X14" s="36">
        <f t="shared" si="2"/>
        <v>1.3564571056638002</v>
      </c>
      <c r="Y14" s="36">
        <f t="shared" si="2"/>
        <v>-0.91950913783970023</v>
      </c>
      <c r="Z14" s="36">
        <f t="shared" si="2"/>
        <v>-1.3160427699113981</v>
      </c>
      <c r="AA14" s="36">
        <f t="shared" si="2"/>
        <v>0.21573324297269991</v>
      </c>
      <c r="AB14" s="37">
        <f t="shared" si="2"/>
        <v>0.35069467727510073</v>
      </c>
    </row>
    <row r="15" spans="1:28">
      <c r="A15" s="60">
        <f t="shared" si="3"/>
        <v>0.375</v>
      </c>
      <c r="B15" s="61" t="s">
        <v>75</v>
      </c>
      <c r="C15" s="62">
        <v>0.22500000000000001</v>
      </c>
      <c r="D15" s="63">
        <v>0.15</v>
      </c>
      <c r="E15" s="64">
        <v>5.9629794039117954</v>
      </c>
      <c r="F15" s="64">
        <v>9.0250750795051538</v>
      </c>
      <c r="G15" s="64">
        <v>15.1085911755914</v>
      </c>
      <c r="H15" s="64">
        <v>18.991407244885401</v>
      </c>
      <c r="I15" s="64">
        <v>21.3989304839927</v>
      </c>
      <c r="J15" s="64">
        <v>22.583572869513802</v>
      </c>
      <c r="K15" s="64">
        <v>25.292456763533199</v>
      </c>
      <c r="L15" s="65">
        <v>32.0525127382584</v>
      </c>
      <c r="M15" s="16">
        <f>M34+M41</f>
        <v>7.8104829973270569</v>
      </c>
      <c r="N15" s="17">
        <f t="shared" ref="N15:T15" si="15">N34+N41</f>
        <v>10.603771841750859</v>
      </c>
      <c r="O15" s="17">
        <f t="shared" si="15"/>
        <v>13.893903398150425</v>
      </c>
      <c r="P15" s="17">
        <f t="shared" si="15"/>
        <v>17.300029653312549</v>
      </c>
      <c r="Q15" s="17">
        <f t="shared" si="15"/>
        <v>20.657745042904917</v>
      </c>
      <c r="R15" s="17">
        <f t="shared" si="15"/>
        <v>22.473376421533601</v>
      </c>
      <c r="S15" s="17">
        <f t="shared" si="15"/>
        <v>25.229871882788675</v>
      </c>
      <c r="T15" s="18">
        <f t="shared" si="15"/>
        <v>31.57501185387445</v>
      </c>
      <c r="U15" s="19">
        <f t="shared" si="1"/>
        <v>-1.8475035934152615</v>
      </c>
      <c r="V15" s="20">
        <f t="shared" si="2"/>
        <v>-1.5786967622457055</v>
      </c>
      <c r="W15" s="20">
        <f t="shared" si="2"/>
        <v>1.2146877774409752</v>
      </c>
      <c r="X15" s="20">
        <f t="shared" si="2"/>
        <v>1.6913775915728522</v>
      </c>
      <c r="Y15" s="20">
        <f t="shared" si="2"/>
        <v>0.74118544108778295</v>
      </c>
      <c r="Z15" s="20">
        <f t="shared" si="2"/>
        <v>0.11019644798020067</v>
      </c>
      <c r="AA15" s="20">
        <f t="shared" si="2"/>
        <v>6.258488074452373E-2</v>
      </c>
      <c r="AB15" s="21">
        <f t="shared" si="2"/>
        <v>0.47750088438395011</v>
      </c>
    </row>
    <row r="16" spans="1:28">
      <c r="A16" s="42">
        <f t="shared" si="3"/>
        <v>0.44999999999999996</v>
      </c>
      <c r="B16" s="32" t="s">
        <v>76</v>
      </c>
      <c r="C16" s="14">
        <v>0.15</v>
      </c>
      <c r="D16" s="15">
        <v>0.3</v>
      </c>
      <c r="E16" s="39">
        <v>7.8876589469706397</v>
      </c>
      <c r="F16" s="39">
        <v>11.095770662770899</v>
      </c>
      <c r="G16" s="39">
        <v>14.3346160253653</v>
      </c>
      <c r="H16" s="39">
        <v>14.9836158742675</v>
      </c>
      <c r="I16" s="39">
        <v>16.164905498320099</v>
      </c>
      <c r="J16" s="39">
        <v>18.9614657438675</v>
      </c>
      <c r="K16" s="39">
        <v>22.897258722618702</v>
      </c>
      <c r="L16" s="40">
        <v>26.818255950108501</v>
      </c>
      <c r="M16" s="16">
        <f>M33+M43</f>
        <v>7.2028794111537735</v>
      </c>
      <c r="N16" s="17">
        <f t="shared" ref="N16:T16" si="16">N33+N43</f>
        <v>10.532036455394994</v>
      </c>
      <c r="O16" s="17">
        <f t="shared" si="16"/>
        <v>13.172180037032334</v>
      </c>
      <c r="P16" s="17">
        <f t="shared" si="16"/>
        <v>14.875208877039523</v>
      </c>
      <c r="Q16" s="17">
        <f t="shared" si="16"/>
        <v>16.476819752265225</v>
      </c>
      <c r="R16" s="17">
        <f t="shared" si="16"/>
        <v>19.043079259579081</v>
      </c>
      <c r="S16" s="17">
        <f t="shared" si="16"/>
        <v>21.72875530891157</v>
      </c>
      <c r="T16" s="18">
        <f t="shared" si="16"/>
        <v>27.24414209986578</v>
      </c>
      <c r="U16" s="19">
        <f t="shared" si="1"/>
        <v>0.68477953581686624</v>
      </c>
      <c r="V16" s="20">
        <f t="shared" si="2"/>
        <v>0.56373420737590507</v>
      </c>
      <c r="W16" s="20">
        <f t="shared" si="2"/>
        <v>1.162435988332966</v>
      </c>
      <c r="X16" s="20">
        <f t="shared" si="2"/>
        <v>0.10840699722797709</v>
      </c>
      <c r="Y16" s="20">
        <f t="shared" si="2"/>
        <v>-0.31191425394512606</v>
      </c>
      <c r="Z16" s="20">
        <f t="shared" si="2"/>
        <v>-8.1613515711580931E-2</v>
      </c>
      <c r="AA16" s="20">
        <f t="shared" si="2"/>
        <v>1.168503413707132</v>
      </c>
      <c r="AB16" s="21">
        <f t="shared" si="2"/>
        <v>-0.42588614975727879</v>
      </c>
    </row>
    <row r="17" spans="1:28">
      <c r="A17" s="42">
        <f t="shared" si="3"/>
        <v>0.6</v>
      </c>
      <c r="B17" s="32" t="s">
        <v>77</v>
      </c>
      <c r="C17" s="14">
        <v>0.3</v>
      </c>
      <c r="D17" s="15">
        <v>0.3</v>
      </c>
      <c r="E17" s="39">
        <v>8.2832070161823008</v>
      </c>
      <c r="F17" s="39">
        <v>12.8440648522415</v>
      </c>
      <c r="G17" s="39">
        <v>17.154823670078699</v>
      </c>
      <c r="H17" s="39">
        <v>20.791211771441201</v>
      </c>
      <c r="I17" s="39">
        <v>24.4378444217351</v>
      </c>
      <c r="J17" s="39">
        <v>29.235297097879499</v>
      </c>
      <c r="K17" s="39">
        <v>31.6110079950695</v>
      </c>
      <c r="L17" s="40">
        <v>35.022163392434301</v>
      </c>
      <c r="M17" s="16">
        <f>M35+M43</f>
        <v>10.670046190622241</v>
      </c>
      <c r="N17" s="17">
        <f t="shared" ref="N17:T17" si="17">N35+N43</f>
        <v>14.494294345038789</v>
      </c>
      <c r="O17" s="17">
        <f t="shared" si="17"/>
        <v>19.191675376395882</v>
      </c>
      <c r="P17" s="17">
        <f t="shared" si="17"/>
        <v>22.912507826835402</v>
      </c>
      <c r="Q17" s="17">
        <f t="shared" si="17"/>
        <v>25.978623537935299</v>
      </c>
      <c r="R17" s="17">
        <f t="shared" si="17"/>
        <v>30.492596953665998</v>
      </c>
      <c r="S17" s="17">
        <f t="shared" si="17"/>
        <v>33.661070654456097</v>
      </c>
      <c r="T17" s="18">
        <f t="shared" si="17"/>
        <v>40.306803721595003</v>
      </c>
      <c r="U17" s="19">
        <f t="shared" si="1"/>
        <v>-2.38683917443994</v>
      </c>
      <c r="V17" s="20">
        <f t="shared" si="2"/>
        <v>-1.6502294927972887</v>
      </c>
      <c r="W17" s="20">
        <f t="shared" si="2"/>
        <v>-2.0368517063171829</v>
      </c>
      <c r="X17" s="20">
        <f t="shared" si="2"/>
        <v>-2.1212960553942004</v>
      </c>
      <c r="Y17" s="20">
        <f t="shared" si="2"/>
        <v>-1.5407791162001985</v>
      </c>
      <c r="Z17" s="20">
        <f t="shared" si="2"/>
        <v>-1.2572998557864992</v>
      </c>
      <c r="AA17" s="20">
        <f t="shared" si="2"/>
        <v>-2.0500626593865974</v>
      </c>
      <c r="AB17" s="21">
        <f t="shared" si="2"/>
        <v>-5.2846403291607018</v>
      </c>
    </row>
    <row r="18" spans="1:28">
      <c r="A18" s="13">
        <f t="shared" si="3"/>
        <v>0.3</v>
      </c>
      <c r="B18" s="32" t="s">
        <v>78</v>
      </c>
      <c r="C18" s="22">
        <v>0.3</v>
      </c>
      <c r="D18" s="6">
        <v>0</v>
      </c>
      <c r="E18" s="36">
        <v>6.1124955780801598</v>
      </c>
      <c r="F18" s="36">
        <v>8.1592633223094495</v>
      </c>
      <c r="G18" s="36">
        <v>11.708013964177001</v>
      </c>
      <c r="H18" s="36">
        <v>14.4792575823818</v>
      </c>
      <c r="I18" s="36">
        <v>16.991872906200499</v>
      </c>
      <c r="J18" s="36">
        <v>19.967394469225098</v>
      </c>
      <c r="K18" s="36">
        <v>21.301607269144501</v>
      </c>
      <c r="L18" s="40">
        <v>24.990017413497998</v>
      </c>
      <c r="M18" s="16">
        <f>M35</f>
        <v>6.1124955780801598</v>
      </c>
      <c r="N18" s="17">
        <f t="shared" ref="N18:T18" si="18">N35</f>
        <v>8.1592633223094495</v>
      </c>
      <c r="O18" s="17">
        <f t="shared" si="18"/>
        <v>11.708013964177001</v>
      </c>
      <c r="P18" s="17">
        <f t="shared" si="18"/>
        <v>14.4792575823818</v>
      </c>
      <c r="Q18" s="17">
        <f t="shared" si="18"/>
        <v>16.991872906200499</v>
      </c>
      <c r="R18" s="17">
        <f t="shared" si="18"/>
        <v>19.967394469225098</v>
      </c>
      <c r="S18" s="17">
        <f t="shared" si="18"/>
        <v>21.301607269144501</v>
      </c>
      <c r="T18" s="18">
        <f t="shared" si="18"/>
        <v>24.990017413497998</v>
      </c>
      <c r="U18" s="19">
        <f t="shared" si="1"/>
        <v>0</v>
      </c>
      <c r="V18" s="20">
        <f t="shared" si="2"/>
        <v>0</v>
      </c>
      <c r="W18" s="20">
        <f t="shared" si="2"/>
        <v>0</v>
      </c>
      <c r="X18" s="20">
        <f t="shared" si="2"/>
        <v>0</v>
      </c>
      <c r="Y18" s="20">
        <f t="shared" si="2"/>
        <v>0</v>
      </c>
      <c r="Z18" s="20">
        <f t="shared" si="2"/>
        <v>0</v>
      </c>
      <c r="AA18" s="20">
        <f t="shared" si="2"/>
        <v>0</v>
      </c>
      <c r="AB18" s="21">
        <f t="shared" si="2"/>
        <v>0</v>
      </c>
    </row>
    <row r="19" spans="1:28">
      <c r="A19" s="42">
        <f t="shared" si="3"/>
        <v>0.22500000000000001</v>
      </c>
      <c r="B19" s="32" t="s">
        <v>79</v>
      </c>
      <c r="C19" s="22">
        <v>0</v>
      </c>
      <c r="D19" s="6">
        <v>0.22500000000000001</v>
      </c>
      <c r="E19" s="36">
        <v>4.0270421223069599</v>
      </c>
      <c r="F19" s="36">
        <v>4.5587884520762199</v>
      </c>
      <c r="G19" s="36">
        <v>5.1762676344077301</v>
      </c>
      <c r="H19" s="36">
        <v>6.2048745873496003</v>
      </c>
      <c r="I19" s="36">
        <v>7.9074254874841001</v>
      </c>
      <c r="J19" s="36">
        <v>9.1065965060350997</v>
      </c>
      <c r="K19" s="36">
        <v>9.9331934412237004</v>
      </c>
      <c r="L19" s="40">
        <v>11.516786308097</v>
      </c>
      <c r="M19" s="16">
        <f>M42</f>
        <v>4.0270421223069599</v>
      </c>
      <c r="N19" s="17">
        <f t="shared" ref="N19:T19" si="19">N42</f>
        <v>4.5587884520762199</v>
      </c>
      <c r="O19" s="17">
        <f t="shared" si="19"/>
        <v>5.1762676344077301</v>
      </c>
      <c r="P19" s="17">
        <f t="shared" si="19"/>
        <v>6.2048745873496003</v>
      </c>
      <c r="Q19" s="17">
        <f t="shared" si="19"/>
        <v>7.9074254874841001</v>
      </c>
      <c r="R19" s="17">
        <f t="shared" si="19"/>
        <v>9.1065965060350997</v>
      </c>
      <c r="S19" s="17">
        <f t="shared" si="19"/>
        <v>9.9331934412237004</v>
      </c>
      <c r="T19" s="18">
        <f t="shared" si="19"/>
        <v>11.516786308097</v>
      </c>
      <c r="U19" s="19">
        <f t="shared" si="1"/>
        <v>0</v>
      </c>
      <c r="V19" s="20">
        <f t="shared" ref="V19:V27" si="20">F19-N19</f>
        <v>0</v>
      </c>
      <c r="W19" s="20">
        <f t="shared" ref="W19:W27" si="21">G19-O19</f>
        <v>0</v>
      </c>
      <c r="X19" s="20">
        <f t="shared" ref="X19:X27" si="22">H19-P19</f>
        <v>0</v>
      </c>
      <c r="Y19" s="20">
        <f t="shared" ref="Y19:Y27" si="23">I19-Q19</f>
        <v>0</v>
      </c>
      <c r="Z19" s="20">
        <f t="shared" ref="Z19:Z27" si="24">J19-R19</f>
        <v>0</v>
      </c>
      <c r="AA19" s="20">
        <f t="shared" ref="AA19:AA27" si="25">K19-S19</f>
        <v>0</v>
      </c>
      <c r="AB19" s="21">
        <f t="shared" ref="AB19:AB27" si="26">L19-T19</f>
        <v>0</v>
      </c>
    </row>
    <row r="20" spans="1:28">
      <c r="A20" s="66">
        <f t="shared" si="3"/>
        <v>0.22500000000000001</v>
      </c>
      <c r="B20" s="67" t="s">
        <v>80</v>
      </c>
      <c r="C20" s="72">
        <v>0.22500000000000001</v>
      </c>
      <c r="D20" s="73">
        <v>0</v>
      </c>
      <c r="E20" s="74">
        <v>5.2760358319304075</v>
      </c>
      <c r="F20" s="74">
        <v>7.48364299438256</v>
      </c>
      <c r="G20" s="74">
        <v>10.388624542273565</v>
      </c>
      <c r="H20" s="74">
        <v>13.115630335547358</v>
      </c>
      <c r="I20" s="74">
        <v>15.325379540048807</v>
      </c>
      <c r="J20" s="74">
        <v>16.345364084563492</v>
      </c>
      <c r="K20" s="74">
        <v>17.827098389094985</v>
      </c>
      <c r="L20" s="71">
        <v>21.802728432579549</v>
      </c>
      <c r="M20" s="16">
        <f>M34</f>
        <v>5.2760358319304075</v>
      </c>
      <c r="N20" s="17">
        <f t="shared" ref="N20:T20" si="27">N34</f>
        <v>7.48364299438256</v>
      </c>
      <c r="O20" s="17">
        <f t="shared" si="27"/>
        <v>10.388624542273565</v>
      </c>
      <c r="P20" s="17">
        <f t="shared" si="27"/>
        <v>13.115630335547358</v>
      </c>
      <c r="Q20" s="17">
        <f t="shared" si="27"/>
        <v>15.325379540048807</v>
      </c>
      <c r="R20" s="17">
        <f t="shared" si="27"/>
        <v>16.345364084563492</v>
      </c>
      <c r="S20" s="17">
        <f t="shared" si="27"/>
        <v>17.827098389094985</v>
      </c>
      <c r="T20" s="18">
        <f t="shared" si="27"/>
        <v>21.802728432579549</v>
      </c>
      <c r="U20" s="19">
        <f t="shared" si="1"/>
        <v>0</v>
      </c>
      <c r="V20" s="20">
        <f t="shared" si="20"/>
        <v>0</v>
      </c>
      <c r="W20" s="20">
        <f t="shared" si="21"/>
        <v>0</v>
      </c>
      <c r="X20" s="20">
        <f t="shared" si="22"/>
        <v>0</v>
      </c>
      <c r="Y20" s="20">
        <f t="shared" si="23"/>
        <v>0</v>
      </c>
      <c r="Z20" s="20">
        <f t="shared" si="24"/>
        <v>0</v>
      </c>
      <c r="AA20" s="20">
        <f t="shared" si="25"/>
        <v>0</v>
      </c>
      <c r="AB20" s="21">
        <f t="shared" si="26"/>
        <v>0</v>
      </c>
    </row>
    <row r="21" spans="1:28">
      <c r="A21" s="13">
        <f t="shared" si="3"/>
        <v>0.15</v>
      </c>
      <c r="B21" s="32" t="s">
        <v>81</v>
      </c>
      <c r="C21" s="14">
        <v>0</v>
      </c>
      <c r="D21" s="15">
        <v>0.15</v>
      </c>
      <c r="E21" s="17">
        <v>2.5344471653966498</v>
      </c>
      <c r="F21" s="17">
        <v>3.1201288473683002</v>
      </c>
      <c r="G21" s="17">
        <v>3.5052788558768602</v>
      </c>
      <c r="H21" s="17">
        <v>4.1843993177651901</v>
      </c>
      <c r="I21" s="17">
        <v>5.3323655028561099</v>
      </c>
      <c r="J21" s="17">
        <v>6.1280123369701096</v>
      </c>
      <c r="K21" s="17">
        <v>7.4027734936936902</v>
      </c>
      <c r="L21" s="18">
        <v>9.7722834212948992</v>
      </c>
      <c r="M21" s="16">
        <f>M41</f>
        <v>2.5344471653966498</v>
      </c>
      <c r="N21" s="17">
        <f t="shared" ref="N21:T21" si="28">N41</f>
        <v>3.1201288473683002</v>
      </c>
      <c r="O21" s="17">
        <f t="shared" si="28"/>
        <v>3.5052788558768602</v>
      </c>
      <c r="P21" s="17">
        <f t="shared" si="28"/>
        <v>4.1843993177651901</v>
      </c>
      <c r="Q21" s="17">
        <f t="shared" si="28"/>
        <v>5.3323655028561099</v>
      </c>
      <c r="R21" s="17">
        <f t="shared" si="28"/>
        <v>6.1280123369701096</v>
      </c>
      <c r="S21" s="17">
        <f t="shared" si="28"/>
        <v>7.4027734936936902</v>
      </c>
      <c r="T21" s="18">
        <f t="shared" si="28"/>
        <v>9.7722834212948992</v>
      </c>
      <c r="U21" s="19">
        <f t="shared" si="1"/>
        <v>0</v>
      </c>
      <c r="V21" s="20">
        <f t="shared" si="20"/>
        <v>0</v>
      </c>
      <c r="W21" s="20">
        <f t="shared" si="21"/>
        <v>0</v>
      </c>
      <c r="X21" s="20">
        <f t="shared" si="22"/>
        <v>0</v>
      </c>
      <c r="Y21" s="20">
        <f t="shared" si="23"/>
        <v>0</v>
      </c>
      <c r="Z21" s="20">
        <f t="shared" si="24"/>
        <v>0</v>
      </c>
      <c r="AA21" s="20">
        <f t="shared" si="25"/>
        <v>0</v>
      </c>
      <c r="AB21" s="21">
        <f t="shared" si="26"/>
        <v>0</v>
      </c>
    </row>
    <row r="22" spans="1:28">
      <c r="A22" s="66">
        <f t="shared" si="3"/>
        <v>0.375</v>
      </c>
      <c r="B22" s="67" t="s">
        <v>82</v>
      </c>
      <c r="C22" s="68">
        <v>0.15</v>
      </c>
      <c r="D22" s="69">
        <v>0.22500000000000001</v>
      </c>
      <c r="E22" s="70">
        <v>6.29084386174938</v>
      </c>
      <c r="F22" s="70">
        <v>7.7006022751690502</v>
      </c>
      <c r="G22" s="70">
        <v>10.7881230585648</v>
      </c>
      <c r="H22" s="70">
        <v>12.320668686668199</v>
      </c>
      <c r="I22" s="70">
        <v>15.3307034272375</v>
      </c>
      <c r="J22" s="70">
        <v>16.951297935920799</v>
      </c>
      <c r="K22" s="70">
        <v>18.951165911624798</v>
      </c>
      <c r="L22" s="71">
        <v>22.869760118112598</v>
      </c>
      <c r="M22" s="16">
        <f>M33+M42</f>
        <v>6.6723709209186532</v>
      </c>
      <c r="N22" s="17">
        <f t="shared" ref="N22:T22" si="29">N33+N42</f>
        <v>8.755793884741875</v>
      </c>
      <c r="O22" s="17">
        <f t="shared" si="29"/>
        <v>10.864786259221184</v>
      </c>
      <c r="P22" s="17">
        <f t="shared" si="29"/>
        <v>12.646833219935523</v>
      </c>
      <c r="Q22" s="17">
        <f t="shared" si="29"/>
        <v>15.397494608014526</v>
      </c>
      <c r="R22" s="17">
        <f t="shared" si="29"/>
        <v>17.62447328117328</v>
      </c>
      <c r="S22" s="17">
        <f t="shared" si="29"/>
        <v>19.302485364823671</v>
      </c>
      <c r="T22" s="18">
        <f t="shared" si="29"/>
        <v>23.444142099865779</v>
      </c>
      <c r="U22" s="19">
        <f t="shared" si="1"/>
        <v>-0.38152705916927321</v>
      </c>
      <c r="V22" s="20">
        <f t="shared" si="20"/>
        <v>-1.0551916095728249</v>
      </c>
      <c r="W22" s="20">
        <f t="shared" si="21"/>
        <v>-7.6663200656383879E-2</v>
      </c>
      <c r="X22" s="20">
        <f t="shared" si="22"/>
        <v>-0.32616453326732397</v>
      </c>
      <c r="Y22" s="20">
        <f t="shared" si="23"/>
        <v>-6.6791180777025616E-2</v>
      </c>
      <c r="Z22" s="20">
        <f t="shared" si="24"/>
        <v>-0.67317534525248135</v>
      </c>
      <c r="AA22" s="20">
        <f t="shared" si="25"/>
        <v>-0.35131945319887237</v>
      </c>
      <c r="AB22" s="21">
        <f t="shared" si="26"/>
        <v>-0.57438198175318078</v>
      </c>
    </row>
    <row r="23" spans="1:28">
      <c r="A23" s="42">
        <f t="shared" si="3"/>
        <v>0.45</v>
      </c>
      <c r="B23" s="32" t="s">
        <v>83</v>
      </c>
      <c r="C23" s="14">
        <v>0.22500000000000001</v>
      </c>
      <c r="D23" s="15">
        <v>0.22500000000000001</v>
      </c>
      <c r="E23" s="39">
        <v>8.7564898286157593</v>
      </c>
      <c r="F23" s="39">
        <v>12.0827321459491</v>
      </c>
      <c r="G23" s="39">
        <v>16.647687801580801</v>
      </c>
      <c r="H23" s="39">
        <v>18.829908748263598</v>
      </c>
      <c r="I23" s="39">
        <v>22.701812994588099</v>
      </c>
      <c r="J23" s="39">
        <v>24.7188173066864</v>
      </c>
      <c r="K23" s="39">
        <v>27.558963451323699</v>
      </c>
      <c r="L23" s="40">
        <v>33.802201378476703</v>
      </c>
      <c r="M23" s="16">
        <f>M34+M42</f>
        <v>9.3030779542373665</v>
      </c>
      <c r="N23" s="17">
        <f t="shared" ref="N23:T23" si="30">N34+N42</f>
        <v>12.04243144645878</v>
      </c>
      <c r="O23" s="17">
        <f t="shared" si="30"/>
        <v>15.564892176681294</v>
      </c>
      <c r="P23" s="17">
        <f t="shared" si="30"/>
        <v>19.320504922896959</v>
      </c>
      <c r="Q23" s="17">
        <f t="shared" si="30"/>
        <v>23.232805027532908</v>
      </c>
      <c r="R23" s="17">
        <f t="shared" si="30"/>
        <v>25.451960590598592</v>
      </c>
      <c r="S23" s="17">
        <f t="shared" si="30"/>
        <v>27.760291830318685</v>
      </c>
      <c r="T23" s="18">
        <f t="shared" si="30"/>
        <v>33.319514740676553</v>
      </c>
      <c r="U23" s="19">
        <f t="shared" si="1"/>
        <v>-0.54658812562160719</v>
      </c>
      <c r="V23" s="20">
        <f t="shared" si="20"/>
        <v>4.0300699490320113E-2</v>
      </c>
      <c r="W23" s="20">
        <f t="shared" si="21"/>
        <v>1.0827956248995072</v>
      </c>
      <c r="X23" s="20">
        <f t="shared" si="22"/>
        <v>-0.49059617463336025</v>
      </c>
      <c r="Y23" s="20">
        <f t="shared" si="23"/>
        <v>-0.53099203294480901</v>
      </c>
      <c r="Z23" s="20">
        <f t="shared" si="24"/>
        <v>-0.73314328391219163</v>
      </c>
      <c r="AA23" s="20">
        <f t="shared" si="25"/>
        <v>-0.20132837899498668</v>
      </c>
      <c r="AB23" s="21">
        <f t="shared" si="26"/>
        <v>0.48268663780014975</v>
      </c>
    </row>
    <row r="24" spans="1:28">
      <c r="A24" s="13">
        <f t="shared" si="3"/>
        <v>0.3</v>
      </c>
      <c r="B24" s="32" t="s">
        <v>84</v>
      </c>
      <c r="C24" s="14">
        <v>0.22500000000000001</v>
      </c>
      <c r="D24" s="15">
        <v>7.4999999999999997E-2</v>
      </c>
      <c r="E24" s="17">
        <v>5.7809447217550796</v>
      </c>
      <c r="F24" s="17">
        <v>9.8928119178302101</v>
      </c>
      <c r="G24" s="17">
        <v>14.3746935948546</v>
      </c>
      <c r="H24" s="17">
        <v>16.928380246661899</v>
      </c>
      <c r="I24" s="17">
        <v>19.513491363137401</v>
      </c>
      <c r="J24" s="17">
        <v>21.916435773160199</v>
      </c>
      <c r="K24" s="17">
        <v>23.845243832185499</v>
      </c>
      <c r="L24" s="18">
        <v>28.710325879473999</v>
      </c>
      <c r="M24" s="16">
        <f>M34+M40</f>
        <v>6.1328526516469353</v>
      </c>
      <c r="N24" s="17">
        <f t="shared" ref="N24:T24" si="31">N34+N40</f>
        <v>9.0207909954065642</v>
      </c>
      <c r="O24" s="17">
        <f t="shared" si="31"/>
        <v>12.606938845332815</v>
      </c>
      <c r="P24" s="17">
        <f t="shared" si="31"/>
        <v>15.916904504114669</v>
      </c>
      <c r="Q24" s="17">
        <f t="shared" si="31"/>
        <v>18.833806981671277</v>
      </c>
      <c r="R24" s="17">
        <f t="shared" si="31"/>
        <v>20.684663336554951</v>
      </c>
      <c r="S24" s="17">
        <f t="shared" si="31"/>
        <v>23.357204667163185</v>
      </c>
      <c r="T24" s="18">
        <f t="shared" si="31"/>
        <v>28.49067598525739</v>
      </c>
      <c r="U24" s="19">
        <f t="shared" si="1"/>
        <v>-0.35190792989185571</v>
      </c>
      <c r="V24" s="20">
        <f t="shared" si="20"/>
        <v>0.87202092242364593</v>
      </c>
      <c r="W24" s="20">
        <f t="shared" si="21"/>
        <v>1.7677547495217851</v>
      </c>
      <c r="X24" s="20">
        <f t="shared" si="22"/>
        <v>1.0114757425472298</v>
      </c>
      <c r="Y24" s="20">
        <f t="shared" si="23"/>
        <v>0.67968438146612442</v>
      </c>
      <c r="Z24" s="20">
        <f t="shared" si="24"/>
        <v>1.2317724366052474</v>
      </c>
      <c r="AA24" s="20">
        <f t="shared" si="25"/>
        <v>0.48803916502231459</v>
      </c>
      <c r="AB24" s="21">
        <f t="shared" si="26"/>
        <v>0.21964989421660874</v>
      </c>
    </row>
    <row r="25" spans="1:28">
      <c r="A25" s="13">
        <f t="shared" si="3"/>
        <v>7.4999999999999997E-2</v>
      </c>
      <c r="B25" s="32" t="s">
        <v>85</v>
      </c>
      <c r="C25" s="14">
        <v>7.4999999999999997E-2</v>
      </c>
      <c r="D25" s="15">
        <v>0</v>
      </c>
      <c r="E25" s="1">
        <v>2.1670946280416707</v>
      </c>
      <c r="F25" s="1">
        <v>2.7309173483203217</v>
      </c>
      <c r="G25" s="1">
        <v>4.0986577629243008</v>
      </c>
      <c r="H25" s="1">
        <v>4.6190808486390686</v>
      </c>
      <c r="I25" s="1">
        <v>5.6299384313785268</v>
      </c>
      <c r="J25" s="1">
        <v>5.9637244620159002</v>
      </c>
      <c r="K25" s="1">
        <v>6.4814467121033097</v>
      </c>
      <c r="L25" s="1">
        <v>8.1775714860899242</v>
      </c>
      <c r="M25" s="16">
        <f>M32</f>
        <v>2.1670946280416707</v>
      </c>
      <c r="N25" s="17">
        <f t="shared" ref="N25:T25" si="32">N32</f>
        <v>2.7309173483203217</v>
      </c>
      <c r="O25" s="17">
        <f t="shared" si="32"/>
        <v>4.0986577629243008</v>
      </c>
      <c r="P25" s="17">
        <f t="shared" si="32"/>
        <v>4.6190808486390686</v>
      </c>
      <c r="Q25" s="17">
        <f t="shared" si="32"/>
        <v>5.6299384313785268</v>
      </c>
      <c r="R25" s="17">
        <f t="shared" si="32"/>
        <v>5.9637244620159002</v>
      </c>
      <c r="S25" s="17">
        <f t="shared" si="32"/>
        <v>6.4814467121033097</v>
      </c>
      <c r="T25" s="18">
        <f t="shared" si="32"/>
        <v>8.1775714860899242</v>
      </c>
      <c r="U25" s="19">
        <f t="shared" si="1"/>
        <v>0</v>
      </c>
      <c r="V25" s="20">
        <f t="shared" si="20"/>
        <v>0</v>
      </c>
      <c r="W25" s="20">
        <f t="shared" si="21"/>
        <v>0</v>
      </c>
      <c r="X25" s="20">
        <f t="shared" si="22"/>
        <v>0</v>
      </c>
      <c r="Y25" s="20">
        <f t="shared" si="23"/>
        <v>0</v>
      </c>
      <c r="Z25" s="20">
        <f t="shared" si="24"/>
        <v>0</v>
      </c>
      <c r="AA25" s="20">
        <f t="shared" si="25"/>
        <v>0</v>
      </c>
      <c r="AB25" s="21">
        <f t="shared" si="26"/>
        <v>0</v>
      </c>
    </row>
    <row r="26" spans="1:28">
      <c r="A26" s="13">
        <f t="shared" si="3"/>
        <v>7.4999999999999997E-2</v>
      </c>
      <c r="B26" s="32" t="s">
        <v>86</v>
      </c>
      <c r="C26" s="14">
        <v>0</v>
      </c>
      <c r="D26" s="15">
        <v>7.4999999999999997E-2</v>
      </c>
      <c r="E26" s="17">
        <v>0.85681681971652779</v>
      </c>
      <c r="F26" s="17">
        <v>1.5371480010240042</v>
      </c>
      <c r="G26" s="17">
        <v>2.21831430305925</v>
      </c>
      <c r="H26" s="17">
        <v>2.8012741685673102</v>
      </c>
      <c r="I26" s="17">
        <v>3.5084274416224699</v>
      </c>
      <c r="J26" s="17">
        <v>4.3392992519914602</v>
      </c>
      <c r="K26" s="17">
        <v>5.5301062780682004</v>
      </c>
      <c r="L26" s="18">
        <v>6.6879475526778398</v>
      </c>
      <c r="M26" s="16">
        <f>M40</f>
        <v>0.85681681971652779</v>
      </c>
      <c r="N26" s="17">
        <f t="shared" ref="N26:T26" si="33">N40</f>
        <v>1.5371480010240042</v>
      </c>
      <c r="O26" s="17">
        <f t="shared" si="33"/>
        <v>2.21831430305925</v>
      </c>
      <c r="P26" s="17">
        <f t="shared" si="33"/>
        <v>2.8012741685673102</v>
      </c>
      <c r="Q26" s="17">
        <f t="shared" si="33"/>
        <v>3.5084274416224699</v>
      </c>
      <c r="R26" s="17">
        <f t="shared" si="33"/>
        <v>4.3392992519914602</v>
      </c>
      <c r="S26" s="17">
        <f t="shared" si="33"/>
        <v>5.5301062780682004</v>
      </c>
      <c r="T26" s="18">
        <f t="shared" si="33"/>
        <v>6.6879475526778398</v>
      </c>
      <c r="U26" s="19">
        <f t="shared" si="1"/>
        <v>0</v>
      </c>
      <c r="V26" s="20">
        <f t="shared" si="20"/>
        <v>0</v>
      </c>
      <c r="W26" s="20">
        <f t="shared" si="21"/>
        <v>0</v>
      </c>
      <c r="X26" s="20">
        <f t="shared" si="22"/>
        <v>0</v>
      </c>
      <c r="Y26" s="20">
        <f t="shared" si="23"/>
        <v>0</v>
      </c>
      <c r="Z26" s="20">
        <f t="shared" si="24"/>
        <v>0</v>
      </c>
      <c r="AA26" s="20">
        <f t="shared" si="25"/>
        <v>0</v>
      </c>
      <c r="AB26" s="21">
        <f t="shared" si="26"/>
        <v>0</v>
      </c>
    </row>
    <row r="27" spans="1:28">
      <c r="A27" s="81">
        <f t="shared" si="3"/>
        <v>0.22499999999999998</v>
      </c>
      <c r="B27" s="82" t="s">
        <v>87</v>
      </c>
      <c r="C27" s="83">
        <v>7.4999999999999997E-2</v>
      </c>
      <c r="D27" s="84">
        <v>0.15</v>
      </c>
      <c r="E27" s="85">
        <v>4.2117049820247203</v>
      </c>
      <c r="F27" s="85">
        <v>6.7265401319587301</v>
      </c>
      <c r="G27" s="85">
        <v>8.4141356300000005</v>
      </c>
      <c r="H27" s="85">
        <v>9.7433581795308992</v>
      </c>
      <c r="I27" s="85">
        <v>11.155654707888001</v>
      </c>
      <c r="J27" s="85">
        <v>13.280878709607</v>
      </c>
      <c r="K27" s="85">
        <v>14.936436708953099</v>
      </c>
      <c r="L27" s="86">
        <v>17.4878339462181</v>
      </c>
      <c r="M27" s="26">
        <f>M32+M41</f>
        <v>4.7015417934383201</v>
      </c>
      <c r="N27" s="24">
        <f t="shared" ref="N27:T27" si="34">N32+N41</f>
        <v>5.8510461956886219</v>
      </c>
      <c r="O27" s="24">
        <f t="shared" si="34"/>
        <v>7.6039366188011606</v>
      </c>
      <c r="P27" s="24">
        <f t="shared" si="34"/>
        <v>8.8034801664042597</v>
      </c>
      <c r="Q27" s="24">
        <f t="shared" si="34"/>
        <v>10.962303934234637</v>
      </c>
      <c r="R27" s="24">
        <f t="shared" si="34"/>
        <v>12.091736798986009</v>
      </c>
      <c r="S27" s="24">
        <f t="shared" si="34"/>
        <v>13.884220205797</v>
      </c>
      <c r="T27" s="25">
        <f t="shared" si="34"/>
        <v>17.949854907384825</v>
      </c>
      <c r="U27" s="27">
        <f t="shared" si="1"/>
        <v>-0.4898368114135998</v>
      </c>
      <c r="V27" s="28">
        <f t="shared" si="20"/>
        <v>0.87549393627010819</v>
      </c>
      <c r="W27" s="28">
        <f t="shared" si="21"/>
        <v>0.81019901119883997</v>
      </c>
      <c r="X27" s="28">
        <f t="shared" si="22"/>
        <v>0.93987801312663954</v>
      </c>
      <c r="Y27" s="28">
        <f t="shared" si="23"/>
        <v>0.19335077365336417</v>
      </c>
      <c r="Z27" s="28">
        <f t="shared" si="24"/>
        <v>1.1891419106209913</v>
      </c>
      <c r="AA27" s="28">
        <f t="shared" si="25"/>
        <v>1.0522165031560995</v>
      </c>
      <c r="AB27" s="29">
        <f t="shared" si="26"/>
        <v>-0.46202096116672564</v>
      </c>
    </row>
    <row r="30" spans="1:28">
      <c r="L30" s="1" t="s">
        <v>11</v>
      </c>
      <c r="M30" s="34" t="s">
        <v>123</v>
      </c>
      <c r="N30" s="34" t="s">
        <v>124</v>
      </c>
      <c r="O30" s="34" t="s">
        <v>125</v>
      </c>
      <c r="P30" s="34" t="s">
        <v>126</v>
      </c>
      <c r="Q30" s="34" t="s">
        <v>127</v>
      </c>
      <c r="R30" s="34" t="s">
        <v>128</v>
      </c>
      <c r="S30" s="34" t="s">
        <v>129</v>
      </c>
      <c r="T30" s="1" t="s">
        <v>62</v>
      </c>
    </row>
    <row r="31" spans="1:28">
      <c r="L31" s="1">
        <v>0</v>
      </c>
      <c r="M31" s="1">
        <v>0.43194743585273443</v>
      </c>
      <c r="N31" s="1">
        <v>0.78203161251732567</v>
      </c>
      <c r="O31" s="1">
        <v>0.84936623867548633</v>
      </c>
      <c r="P31" s="1">
        <v>1.5345402976596674</v>
      </c>
      <c r="Q31" s="1">
        <v>2.0517968864319904</v>
      </c>
      <c r="R31" s="1">
        <v>2.2705645722487233</v>
      </c>
      <c r="S31" s="1">
        <v>2.5516377420209437</v>
      </c>
      <c r="T31" s="1">
        <v>3.8500156015166942</v>
      </c>
    </row>
    <row r="32" spans="1:28">
      <c r="L32" s="1">
        <v>7.4999999999999997E-2</v>
      </c>
      <c r="M32" s="1">
        <v>2.1670946280416707</v>
      </c>
      <c r="N32" s="1">
        <v>2.7309173483203217</v>
      </c>
      <c r="O32" s="1">
        <v>4.0986577629243008</v>
      </c>
      <c r="P32" s="1">
        <v>4.6190808486390686</v>
      </c>
      <c r="Q32" s="1">
        <v>5.6299384313785268</v>
      </c>
      <c r="R32" s="1">
        <v>5.9637244620159002</v>
      </c>
      <c r="S32" s="1">
        <v>6.4814467121033097</v>
      </c>
      <c r="T32" s="1">
        <v>8.1775714860899242</v>
      </c>
    </row>
    <row r="33" spans="1:20">
      <c r="L33" s="1">
        <v>0.15</v>
      </c>
      <c r="M33" s="1">
        <v>2.6453287986116933</v>
      </c>
      <c r="N33" s="1">
        <v>4.1970054326656552</v>
      </c>
      <c r="O33" s="1">
        <v>5.6885186248134545</v>
      </c>
      <c r="P33" s="1">
        <v>6.4419586325859228</v>
      </c>
      <c r="Q33" s="1">
        <v>7.4900691205304248</v>
      </c>
      <c r="R33" s="1">
        <v>8.5178767751381805</v>
      </c>
      <c r="S33" s="1">
        <v>9.3692919235999703</v>
      </c>
      <c r="T33" s="1">
        <v>11.927355791768779</v>
      </c>
    </row>
    <row r="34" spans="1:20">
      <c r="L34" s="1">
        <v>0.22500000000000001</v>
      </c>
      <c r="M34" s="1">
        <v>5.2760358319304075</v>
      </c>
      <c r="N34" s="1">
        <v>7.48364299438256</v>
      </c>
      <c r="O34" s="1">
        <v>10.388624542273565</v>
      </c>
      <c r="P34" s="1">
        <v>13.115630335547358</v>
      </c>
      <c r="Q34" s="1">
        <v>15.325379540048807</v>
      </c>
      <c r="R34" s="1">
        <v>16.345364084563492</v>
      </c>
      <c r="S34" s="1">
        <v>17.827098389094985</v>
      </c>
      <c r="T34" s="1">
        <v>21.802728432579549</v>
      </c>
    </row>
    <row r="35" spans="1:20">
      <c r="L35" s="1">
        <v>0.3</v>
      </c>
      <c r="M35" s="23">
        <v>6.1124955780801598</v>
      </c>
      <c r="N35" s="23">
        <v>8.1592633223094495</v>
      </c>
      <c r="O35" s="23">
        <v>11.708013964177001</v>
      </c>
      <c r="P35" s="1">
        <v>14.4792575823818</v>
      </c>
      <c r="Q35" s="1">
        <v>16.991872906200499</v>
      </c>
      <c r="R35" s="1">
        <v>19.967394469225098</v>
      </c>
      <c r="S35" s="1">
        <v>21.301607269144501</v>
      </c>
      <c r="T35" s="1">
        <v>24.990017413497998</v>
      </c>
    </row>
    <row r="38" spans="1:20">
      <c r="L38" s="1" t="s">
        <v>12</v>
      </c>
      <c r="M38" s="34" t="s">
        <v>123</v>
      </c>
      <c r="N38" s="34" t="s">
        <v>124</v>
      </c>
      <c r="O38" s="34" t="s">
        <v>125</v>
      </c>
      <c r="P38" s="34" t="s">
        <v>126</v>
      </c>
      <c r="Q38" s="34" t="s">
        <v>127</v>
      </c>
      <c r="R38" s="34" t="s">
        <v>128</v>
      </c>
      <c r="S38" s="34" t="s">
        <v>129</v>
      </c>
      <c r="T38" s="34" t="s">
        <v>89</v>
      </c>
    </row>
    <row r="39" spans="1:20">
      <c r="L39" s="1">
        <v>0</v>
      </c>
      <c r="M39" s="1">
        <v>0.43194743585273443</v>
      </c>
      <c r="N39" s="1">
        <v>0.78203161251732567</v>
      </c>
      <c r="O39" s="1">
        <v>0.84936623867548633</v>
      </c>
      <c r="P39" s="1">
        <v>1.5345402976596674</v>
      </c>
      <c r="Q39" s="1">
        <v>2.0517968864319904</v>
      </c>
      <c r="R39" s="1">
        <v>2.2705645722487233</v>
      </c>
      <c r="S39" s="1">
        <v>2.5516377420209437</v>
      </c>
      <c r="T39" s="1">
        <v>2.9711987199999998</v>
      </c>
    </row>
    <row r="40" spans="1:20">
      <c r="L40" s="1">
        <v>7.4999999999999997E-2</v>
      </c>
      <c r="M40" s="1">
        <v>0.85681681971652779</v>
      </c>
      <c r="N40" s="1">
        <v>1.5371480010240042</v>
      </c>
      <c r="O40" s="1">
        <v>2.21831430305925</v>
      </c>
      <c r="P40" s="1">
        <v>2.8012741685673102</v>
      </c>
      <c r="Q40" s="1">
        <v>3.5084274416224699</v>
      </c>
      <c r="R40" s="1">
        <v>4.3392992519914602</v>
      </c>
      <c r="S40" s="1">
        <v>5.5301062780682004</v>
      </c>
      <c r="T40" s="1">
        <v>6.6879475526778398</v>
      </c>
    </row>
    <row r="41" spans="1:20">
      <c r="L41" s="1">
        <v>0.15</v>
      </c>
      <c r="M41" s="1">
        <v>2.5344471653966498</v>
      </c>
      <c r="N41" s="1">
        <v>3.1201288473683002</v>
      </c>
      <c r="O41" s="1">
        <v>3.5052788558768602</v>
      </c>
      <c r="P41" s="1">
        <v>4.1843993177651901</v>
      </c>
      <c r="Q41" s="1">
        <v>5.3323655028561099</v>
      </c>
      <c r="R41" s="1">
        <v>6.1280123369701096</v>
      </c>
      <c r="S41" s="1">
        <v>7.4027734936936902</v>
      </c>
      <c r="T41" s="1">
        <v>9.7722834212948992</v>
      </c>
    </row>
    <row r="42" spans="1:20">
      <c r="L42" s="1">
        <v>0.22500000000000001</v>
      </c>
      <c r="M42" s="1">
        <v>4.0270421223069599</v>
      </c>
      <c r="N42" s="1">
        <v>4.5587884520762199</v>
      </c>
      <c r="O42" s="1">
        <v>5.1762676344077301</v>
      </c>
      <c r="P42" s="1">
        <v>6.2048745873496003</v>
      </c>
      <c r="Q42" s="1">
        <v>7.9074254874841001</v>
      </c>
      <c r="R42" s="1">
        <v>9.1065965060350997</v>
      </c>
      <c r="S42" s="1">
        <v>9.9331934412237004</v>
      </c>
      <c r="T42" s="1">
        <v>11.516786308097</v>
      </c>
    </row>
    <row r="43" spans="1:20">
      <c r="L43" s="1">
        <v>0.3</v>
      </c>
      <c r="M43" s="1">
        <v>4.5575506125420802</v>
      </c>
      <c r="N43" s="1">
        <v>6.33503102272934</v>
      </c>
      <c r="O43" s="1">
        <v>7.48366141221888</v>
      </c>
      <c r="P43" s="1">
        <v>8.4332502444535997</v>
      </c>
      <c r="Q43" s="1">
        <v>8.9867506317348003</v>
      </c>
      <c r="R43" s="1">
        <v>10.5252024844409</v>
      </c>
      <c r="S43" s="1">
        <v>12.359463385311599</v>
      </c>
      <c r="T43" s="1">
        <v>15.316786308097001</v>
      </c>
    </row>
    <row r="44" spans="1:20">
      <c r="A44" s="34" t="s">
        <v>93</v>
      </c>
      <c r="C44" s="34" t="s">
        <v>60</v>
      </c>
      <c r="D44" s="34" t="s">
        <v>92</v>
      </c>
      <c r="E44" s="34" t="s">
        <v>94</v>
      </c>
    </row>
    <row r="45" spans="1:20">
      <c r="A45" s="1">
        <f>C45+D45</f>
        <v>0.15</v>
      </c>
      <c r="B45" s="6" t="s">
        <v>71</v>
      </c>
      <c r="C45" s="30">
        <v>7.4999999999999997E-2</v>
      </c>
      <c r="D45" s="15">
        <v>7.4999999999999997E-2</v>
      </c>
      <c r="E45" s="1">
        <f>C45/D45</f>
        <v>1</v>
      </c>
      <c r="F45" s="1">
        <v>2.0556153092155185</v>
      </c>
      <c r="G45" s="1">
        <v>5.8213487757055997</v>
      </c>
      <c r="H45" s="1">
        <v>7.7399122857995</v>
      </c>
      <c r="I45" s="1">
        <v>8.5681856017223303</v>
      </c>
      <c r="J45" s="1">
        <v>10.9562738809748</v>
      </c>
      <c r="K45" s="1">
        <v>10.641634204484999</v>
      </c>
      <c r="L45" s="1">
        <v>12.324014295578801</v>
      </c>
      <c r="M45" s="1">
        <v>15.2013744533881</v>
      </c>
    </row>
    <row r="46" spans="1:20">
      <c r="A46" s="1">
        <f>C46+D46</f>
        <v>0.15</v>
      </c>
      <c r="B46" s="6" t="s">
        <v>64</v>
      </c>
      <c r="C46" s="15">
        <v>0.15</v>
      </c>
      <c r="D46" s="15">
        <v>0</v>
      </c>
      <c r="F46" s="1">
        <v>2.6453287986116933</v>
      </c>
      <c r="G46" s="1">
        <v>4.1970054326656552</v>
      </c>
      <c r="H46" s="1">
        <v>5.6885186248134545</v>
      </c>
      <c r="I46" s="1">
        <v>6.4419586325859228</v>
      </c>
      <c r="J46" s="1">
        <v>7.4900691205304248</v>
      </c>
      <c r="K46" s="1">
        <v>8.5178767751381805</v>
      </c>
      <c r="L46" s="1">
        <v>9.3692919235999703</v>
      </c>
      <c r="M46" s="1">
        <v>11.927355791768779</v>
      </c>
    </row>
    <row r="47" spans="1:20">
      <c r="A47" s="1">
        <f>C47+D47</f>
        <v>0.15</v>
      </c>
      <c r="B47" s="6" t="s">
        <v>81</v>
      </c>
      <c r="C47" s="30">
        <v>0</v>
      </c>
      <c r="D47" s="15">
        <v>0.15</v>
      </c>
      <c r="F47" s="1">
        <v>2.5344471653966498</v>
      </c>
      <c r="G47" s="1">
        <v>3.1201288473683002</v>
      </c>
      <c r="H47" s="1">
        <v>3.5052788558768602</v>
      </c>
      <c r="I47" s="1">
        <v>4.1843993177651901</v>
      </c>
      <c r="J47" s="1">
        <v>5.3323655028561099</v>
      </c>
      <c r="K47" s="1">
        <v>6.1280123369701096</v>
      </c>
      <c r="L47" s="1">
        <v>7.4027734936936902</v>
      </c>
      <c r="M47" s="1">
        <v>9.7722834212948992</v>
      </c>
    </row>
    <row r="48" spans="1:20">
      <c r="B48" s="6"/>
      <c r="C48" s="30"/>
      <c r="D48" s="15"/>
    </row>
    <row r="49" spans="1:13">
      <c r="B49" s="43"/>
    </row>
    <row r="50" spans="1:13">
      <c r="A50" s="1">
        <f>C50+D50</f>
        <v>0.22499999999999998</v>
      </c>
      <c r="B50" s="6" t="s">
        <v>70</v>
      </c>
      <c r="C50" s="15">
        <v>0.15</v>
      </c>
      <c r="D50" s="15">
        <v>7.4999999999999997E-2</v>
      </c>
      <c r="E50" s="1">
        <f>C50/D50</f>
        <v>2</v>
      </c>
      <c r="F50" s="33">
        <v>2.6132677562992401</v>
      </c>
      <c r="G50" s="33">
        <v>5.1704934341009503</v>
      </c>
      <c r="H50" s="33">
        <v>6.9665102342671004</v>
      </c>
      <c r="I50" s="33">
        <v>9.0832203080189</v>
      </c>
      <c r="J50" s="33">
        <v>10.265588627194701</v>
      </c>
      <c r="K50" s="33">
        <v>12.694516938597999</v>
      </c>
      <c r="L50" s="33">
        <v>14.549377980791199</v>
      </c>
      <c r="M50" s="33">
        <v>18.835183491419802</v>
      </c>
    </row>
    <row r="51" spans="1:13">
      <c r="A51" s="1">
        <f>C51+D51</f>
        <v>0.22500000000000001</v>
      </c>
      <c r="B51" s="6" t="s">
        <v>79</v>
      </c>
      <c r="C51" s="31">
        <v>0</v>
      </c>
      <c r="D51" s="6">
        <v>0.22500000000000001</v>
      </c>
      <c r="F51" s="1">
        <v>4.0270421223069599</v>
      </c>
      <c r="G51" s="1">
        <v>4.5587884520762199</v>
      </c>
      <c r="H51" s="1">
        <v>5.1762676344077301</v>
      </c>
      <c r="I51" s="1">
        <v>6.2048745873496003</v>
      </c>
      <c r="J51" s="1">
        <v>7.9074254874841001</v>
      </c>
      <c r="K51" s="1">
        <v>9.1065965060350997</v>
      </c>
      <c r="L51" s="1">
        <v>9.9331934412237004</v>
      </c>
      <c r="M51" s="1">
        <v>11.516786308097</v>
      </c>
    </row>
    <row r="52" spans="1:13">
      <c r="A52" s="1">
        <f>C52+D52</f>
        <v>0.22500000000000001</v>
      </c>
      <c r="B52" s="6" t="s">
        <v>80</v>
      </c>
      <c r="C52" s="31">
        <v>0.22500000000000001</v>
      </c>
      <c r="D52" s="6">
        <v>0</v>
      </c>
      <c r="F52" s="1">
        <v>5.2760358319304075</v>
      </c>
      <c r="G52" s="1">
        <v>7.48364299438256</v>
      </c>
      <c r="H52" s="1">
        <v>10.388624542273565</v>
      </c>
      <c r="I52" s="1">
        <v>13.115630335547358</v>
      </c>
      <c r="J52" s="1">
        <v>15.325379540048807</v>
      </c>
      <c r="K52" s="1">
        <v>16.345364084563492</v>
      </c>
      <c r="L52" s="1">
        <v>17.827098389094985</v>
      </c>
      <c r="M52" s="1">
        <v>21.802728432579549</v>
      </c>
    </row>
    <row r="53" spans="1:13">
      <c r="A53" s="1">
        <f>C53+D53</f>
        <v>0.22499999999999998</v>
      </c>
      <c r="B53" s="6" t="s">
        <v>87</v>
      </c>
      <c r="C53" s="30">
        <v>7.4999999999999997E-2</v>
      </c>
      <c r="D53" s="30">
        <v>0.15</v>
      </c>
      <c r="E53" s="1">
        <f>C53/D53</f>
        <v>0.5</v>
      </c>
      <c r="F53" s="1">
        <v>4.2117049820247203</v>
      </c>
      <c r="G53" s="1">
        <v>6.7265401319587301</v>
      </c>
      <c r="H53" s="1">
        <v>8.4141356300000005</v>
      </c>
      <c r="I53" s="1">
        <v>9.7433581795308992</v>
      </c>
      <c r="J53" s="1">
        <v>11.155654707888001</v>
      </c>
      <c r="K53" s="1">
        <v>13.280878709607</v>
      </c>
      <c r="L53" s="1">
        <v>14.936436708953099</v>
      </c>
      <c r="M53" s="1">
        <v>17.4878339462181</v>
      </c>
    </row>
    <row r="54" spans="1:13">
      <c r="B54" s="43"/>
    </row>
    <row r="55" spans="1:13">
      <c r="B55" s="43"/>
    </row>
    <row r="56" spans="1:13">
      <c r="A56" s="1">
        <f>C56+D56</f>
        <v>0.3</v>
      </c>
      <c r="B56" s="6" t="s">
        <v>72</v>
      </c>
      <c r="C56" s="30">
        <v>7.4999999999999997E-2</v>
      </c>
      <c r="D56" s="15">
        <v>0.22500000000000001</v>
      </c>
      <c r="E56" s="1">
        <f>C56/D56</f>
        <v>0.33333333333333331</v>
      </c>
      <c r="F56" s="33">
        <v>5.120225555910217</v>
      </c>
      <c r="G56" s="33">
        <v>6.9866892389470046</v>
      </c>
      <c r="H56" s="33">
        <v>8.509215474678026</v>
      </c>
      <c r="I56" s="33">
        <v>10.045897814387001</v>
      </c>
      <c r="J56" s="33">
        <v>12.6013539791914</v>
      </c>
      <c r="K56" s="33">
        <v>13.7660118201978</v>
      </c>
      <c r="L56" s="33">
        <v>15.484767734096501</v>
      </c>
      <c r="M56" s="33">
        <v>19.880928837116301</v>
      </c>
    </row>
    <row r="57" spans="1:13">
      <c r="A57" s="1">
        <f>C57+D57</f>
        <v>0.3</v>
      </c>
      <c r="B57" s="6" t="s">
        <v>63</v>
      </c>
      <c r="C57" s="15">
        <v>0.15</v>
      </c>
      <c r="D57" s="15">
        <v>0.15</v>
      </c>
      <c r="E57" s="1">
        <f>C57/D57</f>
        <v>1</v>
      </c>
      <c r="F57" s="1">
        <v>4.8709340316613803</v>
      </c>
      <c r="G57" s="1">
        <v>7.0651690402727603</v>
      </c>
      <c r="H57" s="1">
        <v>9.8807282674746695</v>
      </c>
      <c r="I57" s="1">
        <v>12.0695165735195</v>
      </c>
      <c r="J57" s="1">
        <v>14.294623392499799</v>
      </c>
      <c r="K57" s="1">
        <v>14.987620561577099</v>
      </c>
      <c r="L57" s="1">
        <v>18.388461821583601</v>
      </c>
      <c r="M57" s="1">
        <v>21.608176178227399</v>
      </c>
    </row>
    <row r="58" spans="1:13">
      <c r="A58" s="1">
        <f>C58+D58</f>
        <v>0.3</v>
      </c>
      <c r="B58" s="6" t="s">
        <v>78</v>
      </c>
      <c r="C58" s="31">
        <v>0.3</v>
      </c>
      <c r="D58" s="6">
        <v>0</v>
      </c>
      <c r="F58" s="23">
        <v>6.7752964064655403</v>
      </c>
      <c r="G58" s="23">
        <v>9.2285322385151005</v>
      </c>
      <c r="H58" s="23">
        <v>10.6226741148635</v>
      </c>
      <c r="I58" s="1">
        <v>12.825663556198</v>
      </c>
      <c r="J58" s="1">
        <v>16.102095461016599</v>
      </c>
      <c r="K58" s="1">
        <v>17.720028026105599</v>
      </c>
      <c r="L58" s="1">
        <v>18.0699259382442</v>
      </c>
      <c r="M58" s="1">
        <v>23.436696138184999</v>
      </c>
    </row>
    <row r="59" spans="1:13">
      <c r="A59" s="1">
        <f>C59+D59</f>
        <v>0.3</v>
      </c>
      <c r="B59" s="6" t="s">
        <v>66</v>
      </c>
      <c r="C59" s="15">
        <v>0</v>
      </c>
      <c r="D59" s="15">
        <v>0.3</v>
      </c>
      <c r="F59" s="1">
        <v>4.5575506125420802</v>
      </c>
      <c r="G59" s="1">
        <v>6.33503102272934</v>
      </c>
      <c r="H59" s="1">
        <v>7.48366141221888</v>
      </c>
      <c r="I59" s="1">
        <v>8.4332502444535997</v>
      </c>
      <c r="J59" s="1">
        <v>8.9867506317348003</v>
      </c>
      <c r="K59" s="1">
        <v>10.5252024844409</v>
      </c>
      <c r="L59" s="1">
        <v>12.359463385311599</v>
      </c>
      <c r="M59" s="1">
        <v>15.316786308097001</v>
      </c>
    </row>
    <row r="60" spans="1:13">
      <c r="A60" s="1">
        <f>C60+D60</f>
        <v>0.3</v>
      </c>
      <c r="B60" s="6" t="s">
        <v>84</v>
      </c>
      <c r="C60" s="30">
        <v>0.22500000000000001</v>
      </c>
      <c r="D60" s="15">
        <v>7.4999999999999997E-2</v>
      </c>
      <c r="E60" s="1">
        <f>C60/D60</f>
        <v>3</v>
      </c>
      <c r="F60" s="33">
        <v>5.7809447217550796</v>
      </c>
      <c r="G60" s="33">
        <v>9.8928119178302101</v>
      </c>
      <c r="H60" s="33">
        <v>14.3746935948546</v>
      </c>
      <c r="I60" s="33">
        <v>16.928380246661899</v>
      </c>
      <c r="J60" s="33">
        <v>19.513491363137401</v>
      </c>
      <c r="K60" s="33">
        <v>21.916435773160199</v>
      </c>
      <c r="L60" s="33">
        <v>23.845243832185499</v>
      </c>
      <c r="M60" s="33">
        <v>28.710325879473999</v>
      </c>
    </row>
    <row r="61" spans="1:13">
      <c r="B61" s="6"/>
      <c r="C61" s="30"/>
      <c r="D61" s="15"/>
    </row>
    <row r="62" spans="1:13">
      <c r="A62" s="1">
        <f>C62+D62</f>
        <v>0.375</v>
      </c>
      <c r="B62" s="6" t="s">
        <v>67</v>
      </c>
      <c r="C62" s="15">
        <v>0.3</v>
      </c>
      <c r="D62" s="15">
        <v>7.4999999999999997E-2</v>
      </c>
      <c r="E62" s="1">
        <f>C62/D62</f>
        <v>4</v>
      </c>
      <c r="F62" s="1">
        <v>6.6268650666990796</v>
      </c>
      <c r="G62" s="1">
        <v>8.7001366138539602</v>
      </c>
      <c r="H62" s="1">
        <v>14.220443023469601</v>
      </c>
      <c r="I62" s="1">
        <v>18.284608589685501</v>
      </c>
      <c r="J62" s="1">
        <v>20.862527541072801</v>
      </c>
      <c r="K62" s="1">
        <v>24.090065007809699</v>
      </c>
      <c r="L62" s="1">
        <v>26.795409875834601</v>
      </c>
      <c r="M62" s="1">
        <v>32.329926629658203</v>
      </c>
    </row>
    <row r="63" spans="1:13">
      <c r="A63" s="1">
        <f>C63+D63</f>
        <v>0.375</v>
      </c>
      <c r="B63" s="6" t="s">
        <v>75</v>
      </c>
      <c r="C63" s="30">
        <v>0.22500000000000001</v>
      </c>
      <c r="D63" s="15">
        <v>0.15</v>
      </c>
      <c r="E63" s="1">
        <f>C63/D63</f>
        <v>1.5</v>
      </c>
      <c r="F63" s="1">
        <v>5.9629794039117954</v>
      </c>
      <c r="G63" s="1">
        <v>9.0250750795051538</v>
      </c>
      <c r="H63" s="1">
        <v>15.1085911755914</v>
      </c>
      <c r="I63" s="1">
        <v>18.991407244885401</v>
      </c>
      <c r="J63" s="1">
        <v>21.3989304839927</v>
      </c>
      <c r="K63" s="1">
        <v>22.583572869513802</v>
      </c>
      <c r="L63" s="1">
        <v>25.292456763533199</v>
      </c>
      <c r="M63" s="1">
        <v>32.0525127382584</v>
      </c>
    </row>
    <row r="64" spans="1:13">
      <c r="A64" s="1">
        <f>C64+D64</f>
        <v>0.375</v>
      </c>
      <c r="B64" s="6" t="s">
        <v>82</v>
      </c>
      <c r="C64" s="30">
        <v>0.15</v>
      </c>
      <c r="D64" s="15">
        <v>0.22500000000000001</v>
      </c>
      <c r="E64" s="1">
        <f>C64/D64</f>
        <v>0.66666666666666663</v>
      </c>
      <c r="F64" s="1">
        <v>6.29084386174938</v>
      </c>
      <c r="G64" s="1">
        <v>7.7006022751690502</v>
      </c>
      <c r="H64" s="1">
        <v>10.7881230585648</v>
      </c>
      <c r="I64" s="1">
        <v>12.320668686668199</v>
      </c>
      <c r="J64" s="1">
        <v>15.3307034272375</v>
      </c>
      <c r="K64" s="1">
        <v>16.951297935920799</v>
      </c>
      <c r="L64" s="1">
        <v>18.951165911624798</v>
      </c>
      <c r="M64" s="1">
        <v>22.869760118112598</v>
      </c>
    </row>
    <row r="65" spans="1:13">
      <c r="A65" s="1">
        <f>C65+D65</f>
        <v>0.375</v>
      </c>
      <c r="B65" s="6" t="s">
        <v>68</v>
      </c>
      <c r="C65" s="15">
        <v>7.4999999999999997E-2</v>
      </c>
      <c r="D65" s="15">
        <v>0.3</v>
      </c>
      <c r="E65" s="1">
        <f>C65/D65</f>
        <v>0.25</v>
      </c>
      <c r="F65" s="1">
        <v>6.7752964064655403</v>
      </c>
      <c r="G65" s="1">
        <v>9.2285322385151005</v>
      </c>
      <c r="H65" s="1">
        <v>10.6226741148635</v>
      </c>
      <c r="I65" s="1">
        <v>12.825663556198</v>
      </c>
      <c r="J65" s="1">
        <v>16.102095461016599</v>
      </c>
      <c r="K65" s="1">
        <v>17.720028026105599</v>
      </c>
      <c r="L65" s="1">
        <v>18.0699259382442</v>
      </c>
      <c r="M65" s="1">
        <v>23.436696138184999</v>
      </c>
    </row>
    <row r="66" spans="1:13">
      <c r="B66" s="43"/>
    </row>
    <row r="67" spans="1:13">
      <c r="B67" s="43"/>
    </row>
    <row r="68" spans="1:13">
      <c r="A68" s="13">
        <f t="shared" ref="A68:A69" si="35">C68+D68</f>
        <v>0.44999999999999996</v>
      </c>
      <c r="B68" s="32" t="s">
        <v>69</v>
      </c>
      <c r="C68" s="14">
        <v>0.3</v>
      </c>
      <c r="D68" s="15">
        <v>0.15</v>
      </c>
      <c r="E68" s="1">
        <f>C68/D68</f>
        <v>2</v>
      </c>
      <c r="F68" s="17">
        <v>8.3984505175620807</v>
      </c>
      <c r="G68" s="17">
        <v>13.969126133270599</v>
      </c>
      <c r="H68" s="17">
        <v>15.3534051986578</v>
      </c>
      <c r="I68" s="17">
        <v>20.275003181398102</v>
      </c>
      <c r="J68" s="17">
        <v>22.5902169996629</v>
      </c>
      <c r="K68" s="17">
        <v>25.935644563176901</v>
      </c>
      <c r="L68" s="17">
        <v>27.5859329155643</v>
      </c>
      <c r="M68" s="18">
        <v>34.536083611016501</v>
      </c>
    </row>
    <row r="69" spans="1:13">
      <c r="A69" s="13">
        <f t="shared" si="35"/>
        <v>0.45</v>
      </c>
      <c r="B69" s="32" t="s">
        <v>83</v>
      </c>
      <c r="C69" s="14">
        <v>0.22500000000000001</v>
      </c>
      <c r="D69" s="15">
        <v>0.22500000000000001</v>
      </c>
      <c r="E69" s="1">
        <f>C69/D69</f>
        <v>1</v>
      </c>
      <c r="F69" s="17">
        <v>8.7564898286157593</v>
      </c>
      <c r="G69" s="17">
        <v>12.0827321459491</v>
      </c>
      <c r="H69" s="17">
        <v>16.647687801580801</v>
      </c>
      <c r="I69" s="17">
        <v>18.829908748263598</v>
      </c>
      <c r="J69" s="17">
        <v>22.701812994588099</v>
      </c>
      <c r="K69" s="17">
        <v>24.7188173066864</v>
      </c>
      <c r="L69" s="17">
        <v>27.558963451323699</v>
      </c>
      <c r="M69" s="18">
        <v>33.802201378476703</v>
      </c>
    </row>
    <row r="70" spans="1:13">
      <c r="B70" s="43"/>
    </row>
    <row r="72" spans="1:13">
      <c r="A72" s="1">
        <v>0.6</v>
      </c>
      <c r="B72" s="6" t="s">
        <v>77</v>
      </c>
      <c r="C72" s="30">
        <v>0.3</v>
      </c>
      <c r="D72" s="15">
        <v>0.3</v>
      </c>
      <c r="E72" s="1">
        <f>C72/D72</f>
        <v>1</v>
      </c>
      <c r="F72" s="33">
        <v>5.2832070161823488</v>
      </c>
      <c r="G72" s="33">
        <v>7.8440648522415657</v>
      </c>
      <c r="H72" s="33">
        <v>11.154823670078738</v>
      </c>
      <c r="I72" s="33">
        <v>13.791211771441208</v>
      </c>
      <c r="J72" s="33">
        <v>16.437844421735072</v>
      </c>
      <c r="K72" s="33">
        <v>18.235297097879492</v>
      </c>
      <c r="L72" s="33">
        <v>20.6110079950695</v>
      </c>
      <c r="M72" s="33">
        <v>24.022163392434329</v>
      </c>
    </row>
  </sheetData>
  <phoneticPr fontId="29" type="noConversion"/>
  <pageMargins left="0.7" right="0.7" top="0.75" bottom="0.75" header="0.3" footer="0.3"/>
  <pageSetup paperSize="9" orientation="portrait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Normal="100" workbookViewId="0">
      <selection activeCell="F57" sqref="F57"/>
    </sheetView>
  </sheetViews>
  <sheetFormatPr defaultRowHeight="15"/>
  <sheetData>
    <row r="1" spans="1:29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57</v>
      </c>
      <c r="N1" s="1"/>
      <c r="O1" s="1"/>
      <c r="P1" s="1"/>
      <c r="Q1" s="1"/>
      <c r="R1" s="1"/>
      <c r="S1" s="1"/>
      <c r="T1" s="1"/>
      <c r="U1" s="1" t="s">
        <v>58</v>
      </c>
      <c r="V1" s="1"/>
      <c r="W1" s="1"/>
      <c r="X1" s="1"/>
      <c r="Y1" s="1"/>
      <c r="Z1" s="1"/>
      <c r="AA1" s="1"/>
      <c r="AB1" s="1"/>
    </row>
    <row r="2" spans="1:29">
      <c r="A2" s="1" t="s">
        <v>59</v>
      </c>
      <c r="B2" s="3"/>
      <c r="C2" s="4" t="s">
        <v>60</v>
      </c>
      <c r="D2" s="5" t="s">
        <v>61</v>
      </c>
      <c r="E2" s="1" t="s">
        <v>123</v>
      </c>
      <c r="F2" s="1" t="s">
        <v>124</v>
      </c>
      <c r="G2" s="1" t="s">
        <v>125</v>
      </c>
      <c r="H2" s="1" t="s">
        <v>126</v>
      </c>
      <c r="I2" s="1" t="s">
        <v>127</v>
      </c>
      <c r="J2" s="1" t="s">
        <v>128</v>
      </c>
      <c r="K2" s="1" t="s">
        <v>129</v>
      </c>
      <c r="L2" s="1" t="s">
        <v>62</v>
      </c>
      <c r="M2" s="1" t="s">
        <v>123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62</v>
      </c>
      <c r="U2" s="1" t="s">
        <v>123</v>
      </c>
      <c r="V2" s="1" t="s">
        <v>124</v>
      </c>
      <c r="W2" s="1" t="s">
        <v>125</v>
      </c>
      <c r="X2" s="1" t="s">
        <v>126</v>
      </c>
      <c r="Y2" s="1" t="s">
        <v>127</v>
      </c>
      <c r="Z2" s="1" t="s">
        <v>128</v>
      </c>
      <c r="AA2" s="1" t="s">
        <v>129</v>
      </c>
      <c r="AB2" s="1" t="s">
        <v>62</v>
      </c>
    </row>
    <row r="3" spans="1:29">
      <c r="A3" s="41">
        <f>C3+D3</f>
        <v>0.3</v>
      </c>
      <c r="B3" s="87" t="s">
        <v>63</v>
      </c>
      <c r="C3" s="88">
        <v>0.15</v>
      </c>
      <c r="D3" s="89">
        <v>0.15</v>
      </c>
      <c r="E3" s="93">
        <v>7.2278301553624997</v>
      </c>
      <c r="F3" s="93">
        <v>9.4666458348420992</v>
      </c>
      <c r="G3" s="93">
        <v>10.868292532461499</v>
      </c>
      <c r="H3" s="93">
        <v>14.633037873091601</v>
      </c>
      <c r="I3" s="93">
        <v>18.251735970481398</v>
      </c>
      <c r="J3" s="93">
        <v>20.388382994436199</v>
      </c>
      <c r="K3" s="93">
        <v>22.953175929377998</v>
      </c>
      <c r="L3" s="38">
        <v>25.444560166869199</v>
      </c>
      <c r="M3" s="7">
        <f>M33+M41</f>
        <v>6.8491224092118905</v>
      </c>
      <c r="N3" s="8">
        <f>N33+N41</f>
        <v>9.0910728726268637</v>
      </c>
      <c r="O3" s="8">
        <f t="shared" ref="O3:T3" si="0">O33+O41</f>
        <v>11.934929199351769</v>
      </c>
      <c r="P3" s="8">
        <f t="shared" si="0"/>
        <v>15.46408914064568</v>
      </c>
      <c r="Q3" s="8">
        <f t="shared" si="0"/>
        <v>18.904911690134149</v>
      </c>
      <c r="R3" s="8">
        <f t="shared" si="0"/>
        <v>21.80592391395674</v>
      </c>
      <c r="S3" s="8">
        <f t="shared" si="0"/>
        <v>24.377188381639506</v>
      </c>
      <c r="T3" s="9">
        <f t="shared" si="0"/>
        <v>27.009537970518252</v>
      </c>
      <c r="U3" s="10">
        <f t="shared" ref="U3:AB27" si="1">E3-M3</f>
        <v>0.3787077461506092</v>
      </c>
      <c r="V3" s="11">
        <f t="shared" si="1"/>
        <v>0.37557296221523551</v>
      </c>
      <c r="W3" s="11">
        <f t="shared" si="1"/>
        <v>-1.06663666689027</v>
      </c>
      <c r="X3" s="11">
        <f t="shared" si="1"/>
        <v>-0.83105126755407888</v>
      </c>
      <c r="Y3" s="11">
        <f t="shared" si="1"/>
        <v>-0.65317571965275079</v>
      </c>
      <c r="Z3" s="11">
        <f t="shared" si="1"/>
        <v>-1.4175409195205404</v>
      </c>
      <c r="AA3" s="11">
        <f t="shared" si="1"/>
        <v>-1.4240124522615076</v>
      </c>
      <c r="AB3" s="12">
        <f t="shared" si="1"/>
        <v>-1.5649778036490538</v>
      </c>
      <c r="AC3" s="104">
        <f>SUM(U3:AB3)</f>
        <v>-6.2031141211623568</v>
      </c>
    </row>
    <row r="4" spans="1:29">
      <c r="A4" s="42">
        <f t="shared" ref="A4:A27" si="2">C4+D4</f>
        <v>0.15</v>
      </c>
      <c r="B4" s="32" t="s">
        <v>64</v>
      </c>
      <c r="C4" s="14">
        <v>0.15</v>
      </c>
      <c r="D4" s="15">
        <v>0</v>
      </c>
      <c r="E4" s="39">
        <v>3.4672906081253601</v>
      </c>
      <c r="F4" s="39">
        <v>5.0254476085572204</v>
      </c>
      <c r="G4" s="39">
        <v>6.2423526491136796</v>
      </c>
      <c r="H4" s="39">
        <v>8.9510656268040005</v>
      </c>
      <c r="I4" s="39">
        <v>10.841797938454</v>
      </c>
      <c r="J4" s="39">
        <v>12.152029702188401</v>
      </c>
      <c r="K4" s="39">
        <v>13.7090066795949</v>
      </c>
      <c r="L4" s="40">
        <v>15.509959489700799</v>
      </c>
      <c r="M4" s="16">
        <f>M33</f>
        <v>3.1399135536453002</v>
      </c>
      <c r="N4" s="17">
        <f t="shared" ref="N4:T4" si="3">N33</f>
        <v>4.5554751973836094</v>
      </c>
      <c r="O4" s="17">
        <f t="shared" si="3"/>
        <v>6.5768603661763194</v>
      </c>
      <c r="P4" s="17">
        <f t="shared" si="3"/>
        <v>9.1095577653280007</v>
      </c>
      <c r="Q4" s="17">
        <f t="shared" si="3"/>
        <v>11.390126320898499</v>
      </c>
      <c r="R4" s="17">
        <f t="shared" si="3"/>
        <v>13.086957076014851</v>
      </c>
      <c r="S4" s="17">
        <f t="shared" si="3"/>
        <v>14.83425169503335</v>
      </c>
      <c r="T4" s="18">
        <f t="shared" si="3"/>
        <v>16.605405097974451</v>
      </c>
      <c r="U4" s="19">
        <f t="shared" si="1"/>
        <v>0.32737705448005983</v>
      </c>
      <c r="V4" s="20">
        <f t="shared" si="1"/>
        <v>0.46997241117361099</v>
      </c>
      <c r="W4" s="20">
        <f t="shared" si="1"/>
        <v>-0.33450771706263982</v>
      </c>
      <c r="X4" s="20">
        <f t="shared" si="1"/>
        <v>-0.15849213852400013</v>
      </c>
      <c r="Y4" s="20">
        <f t="shared" si="1"/>
        <v>-0.54832838244449889</v>
      </c>
      <c r="Z4" s="20">
        <f t="shared" si="1"/>
        <v>-0.93492737382645075</v>
      </c>
      <c r="AA4" s="20">
        <f t="shared" si="1"/>
        <v>-1.1252450154384501</v>
      </c>
      <c r="AB4" s="21">
        <f t="shared" si="1"/>
        <v>-1.0954456082736517</v>
      </c>
      <c r="AC4" s="104">
        <f t="shared" ref="AC4:AC27" si="4">SUM(U4:AB4)</f>
        <v>-3.3995967699160206</v>
      </c>
    </row>
    <row r="5" spans="1:29">
      <c r="A5" s="42">
        <f t="shared" si="2"/>
        <v>0</v>
      </c>
      <c r="B5" s="32" t="s">
        <v>65</v>
      </c>
      <c r="C5" s="14">
        <v>0</v>
      </c>
      <c r="D5" s="15">
        <v>0</v>
      </c>
      <c r="E5" s="39">
        <v>1.1865050307813512</v>
      </c>
      <c r="F5" s="39">
        <v>1.5467406241143102</v>
      </c>
      <c r="G5" s="39">
        <v>1.74040763022945</v>
      </c>
      <c r="H5" s="39">
        <v>2.0811417151178002</v>
      </c>
      <c r="I5" s="39">
        <v>2.3897738689049319</v>
      </c>
      <c r="J5" s="39">
        <v>3.069918785686415</v>
      </c>
      <c r="K5" s="39">
        <v>3.64723340554435</v>
      </c>
      <c r="L5" s="40">
        <v>3.8236801519203301</v>
      </c>
      <c r="M5" s="16">
        <f>M31</f>
        <v>1.1323184725251751</v>
      </c>
      <c r="N5" s="17">
        <f t="shared" ref="N5:T5" si="5">N31</f>
        <v>1.585428058702155</v>
      </c>
      <c r="O5" s="17">
        <f t="shared" si="5"/>
        <v>1.6853186652037251</v>
      </c>
      <c r="P5" s="17">
        <f t="shared" si="5"/>
        <v>2.2964612607085497</v>
      </c>
      <c r="Q5" s="17">
        <f t="shared" si="5"/>
        <v>2.6293393944886647</v>
      </c>
      <c r="R5" s="17">
        <f t="shared" si="5"/>
        <v>3.1288847848432049</v>
      </c>
      <c r="S5" s="17">
        <f t="shared" si="5"/>
        <v>3.851349106672175</v>
      </c>
      <c r="T5" s="18">
        <f t="shared" si="5"/>
        <v>4.0078569918400753</v>
      </c>
      <c r="U5" s="19">
        <f t="shared" si="1"/>
        <v>5.4186558256176021E-2</v>
      </c>
      <c r="V5" s="20">
        <f t="shared" si="1"/>
        <v>-3.8687434587844738E-2</v>
      </c>
      <c r="W5" s="20">
        <f t="shared" si="1"/>
        <v>5.5088965025724912E-2</v>
      </c>
      <c r="X5" s="20">
        <f t="shared" si="1"/>
        <v>-0.21531954559074951</v>
      </c>
      <c r="Y5" s="20">
        <f t="shared" si="1"/>
        <v>-0.23956552558373279</v>
      </c>
      <c r="Z5" s="20">
        <f t="shared" si="1"/>
        <v>-5.8965999156789906E-2</v>
      </c>
      <c r="AA5" s="20">
        <f t="shared" si="1"/>
        <v>-0.20411570112782496</v>
      </c>
      <c r="AB5" s="21">
        <f t="shared" si="1"/>
        <v>-0.18417683991974521</v>
      </c>
      <c r="AC5" s="104">
        <f t="shared" si="4"/>
        <v>-0.83155552268478616</v>
      </c>
    </row>
    <row r="6" spans="1:29">
      <c r="A6" s="42">
        <f t="shared" si="2"/>
        <v>0.3</v>
      </c>
      <c r="B6" s="32" t="s">
        <v>66</v>
      </c>
      <c r="C6" s="14">
        <v>0</v>
      </c>
      <c r="D6" s="15">
        <v>0.3</v>
      </c>
      <c r="E6" s="39">
        <v>5.4031460227457302</v>
      </c>
      <c r="F6" s="39">
        <v>6.5949867126337702</v>
      </c>
      <c r="G6" s="39">
        <v>8.4861964575169395</v>
      </c>
      <c r="H6" s="39">
        <v>9.7210939360316804</v>
      </c>
      <c r="I6" s="39">
        <v>10.394305610317325</v>
      </c>
      <c r="J6" s="39">
        <v>12.1306783634829</v>
      </c>
      <c r="K6" s="39">
        <v>13.593942290183399</v>
      </c>
      <c r="L6" s="40">
        <v>15.7831092645591</v>
      </c>
      <c r="M6" s="16">
        <f>M43</f>
        <v>5.5744399107301099</v>
      </c>
      <c r="N6" s="17">
        <f t="shared" ref="N6:T6" si="6">N43</f>
        <v>6.9663732093356305</v>
      </c>
      <c r="O6" s="17">
        <f t="shared" si="6"/>
        <v>9.0015706909822839</v>
      </c>
      <c r="P6" s="17">
        <f t="shared" si="6"/>
        <v>10.46213117046965</v>
      </c>
      <c r="Q6" s="17">
        <f t="shared" si="6"/>
        <v>11.213019571528051</v>
      </c>
      <c r="R6" s="17">
        <f t="shared" si="6"/>
        <v>12.88275366533915</v>
      </c>
      <c r="S6" s="17">
        <f t="shared" si="6"/>
        <v>14.556144269711449</v>
      </c>
      <c r="T6" s="18">
        <f t="shared" si="6"/>
        <v>16.619513765546301</v>
      </c>
      <c r="U6" s="19">
        <f t="shared" si="1"/>
        <v>-0.17129388798437972</v>
      </c>
      <c r="V6" s="20">
        <f t="shared" si="1"/>
        <v>-0.3713864967018603</v>
      </c>
      <c r="W6" s="20">
        <f t="shared" si="1"/>
        <v>-0.51537423346534439</v>
      </c>
      <c r="X6" s="20">
        <f t="shared" si="1"/>
        <v>-0.74103723443796987</v>
      </c>
      <c r="Y6" s="20">
        <f t="shared" si="1"/>
        <v>-0.81871396121072593</v>
      </c>
      <c r="Z6" s="20">
        <f t="shared" si="1"/>
        <v>-0.75207530185624982</v>
      </c>
      <c r="AA6" s="20">
        <f t="shared" si="1"/>
        <v>-0.96220197952805009</v>
      </c>
      <c r="AB6" s="21">
        <f t="shared" si="1"/>
        <v>-0.83640450098720187</v>
      </c>
      <c r="AC6" s="104">
        <f t="shared" si="4"/>
        <v>-5.168487596171782</v>
      </c>
    </row>
    <row r="7" spans="1:29">
      <c r="A7" s="42">
        <f t="shared" si="2"/>
        <v>0.375</v>
      </c>
      <c r="B7" s="32" t="s">
        <v>67</v>
      </c>
      <c r="C7" s="14">
        <v>0.3</v>
      </c>
      <c r="D7" s="15">
        <v>7.4999999999999997E-2</v>
      </c>
      <c r="E7" s="39">
        <v>9.8026588441525995</v>
      </c>
      <c r="F7" s="39">
        <v>12.526894720011599</v>
      </c>
      <c r="G7" s="39">
        <v>16.541064622465701</v>
      </c>
      <c r="H7" s="39">
        <v>19.489556341740801</v>
      </c>
      <c r="I7" s="39">
        <v>21.4654448011783</v>
      </c>
      <c r="J7" s="39">
        <v>23.8475623934008</v>
      </c>
      <c r="K7" s="39">
        <v>29.905555123421799</v>
      </c>
      <c r="L7" s="40">
        <v>32.240213110459599</v>
      </c>
      <c r="M7" s="16">
        <f>M35+M40</f>
        <v>10.04957842893756</v>
      </c>
      <c r="N7" s="17">
        <f t="shared" ref="N7:T7" si="7">N35+N40</f>
        <v>13.414840916576864</v>
      </c>
      <c r="O7" s="17">
        <f t="shared" si="7"/>
        <v>17.730164180560195</v>
      </c>
      <c r="P7" s="17">
        <f t="shared" si="7"/>
        <v>20.802386000744846</v>
      </c>
      <c r="Q7" s="17">
        <f t="shared" si="7"/>
        <v>23.015220912098183</v>
      </c>
      <c r="R7" s="17">
        <f t="shared" si="7"/>
        <v>25.683499624589665</v>
      </c>
      <c r="S7" s="17">
        <f t="shared" si="7"/>
        <v>31.560593616181599</v>
      </c>
      <c r="T7" s="18">
        <f t="shared" si="7"/>
        <v>35.13299385216235</v>
      </c>
      <c r="U7" s="19">
        <f t="shared" si="1"/>
        <v>-0.24691958478496012</v>
      </c>
      <c r="V7" s="20">
        <f t="shared" si="1"/>
        <v>-0.88794619656526486</v>
      </c>
      <c r="W7" s="20">
        <f t="shared" si="1"/>
        <v>-1.1890995580944939</v>
      </c>
      <c r="X7" s="20">
        <f t="shared" si="1"/>
        <v>-1.3128296590040449</v>
      </c>
      <c r="Y7" s="20">
        <f t="shared" si="1"/>
        <v>-1.5497761109198827</v>
      </c>
      <c r="Z7" s="20">
        <f t="shared" si="1"/>
        <v>-1.8359372311888649</v>
      </c>
      <c r="AA7" s="20">
        <f t="shared" si="1"/>
        <v>-1.6550384927598003</v>
      </c>
      <c r="AB7" s="21">
        <f t="shared" si="1"/>
        <v>-2.8927807417027509</v>
      </c>
      <c r="AC7" s="104">
        <f t="shared" si="4"/>
        <v>-11.570327575020062</v>
      </c>
    </row>
    <row r="8" spans="1:29">
      <c r="A8" s="42">
        <f t="shared" si="2"/>
        <v>0.375</v>
      </c>
      <c r="B8" s="32" t="s">
        <v>68</v>
      </c>
      <c r="C8" s="14">
        <v>7.4999999999999997E-2</v>
      </c>
      <c r="D8" s="15">
        <v>0.3</v>
      </c>
      <c r="E8" s="39">
        <v>7.7200935316141797</v>
      </c>
      <c r="F8" s="39">
        <v>10.318808097768301</v>
      </c>
      <c r="G8" s="39">
        <v>14.3629589297151</v>
      </c>
      <c r="H8" s="39">
        <v>16.393036031307901</v>
      </c>
      <c r="I8" s="39">
        <v>18.503229916288198</v>
      </c>
      <c r="J8" s="39">
        <v>21.074929986890002</v>
      </c>
      <c r="K8" s="39">
        <v>24.082843666246099</v>
      </c>
      <c r="L8" s="40">
        <v>27.832534839661999</v>
      </c>
      <c r="M8" s="16">
        <f>M32+M43</f>
        <v>8.0725001764786146</v>
      </c>
      <c r="N8" s="17">
        <f t="shared" ref="N8:T8" si="8">N32+N43</f>
        <v>10.690718734556452</v>
      </c>
      <c r="O8" s="17">
        <f t="shared" si="8"/>
        <v>14.87840744116998</v>
      </c>
      <c r="P8" s="17">
        <f t="shared" si="8"/>
        <v>17.454730643369452</v>
      </c>
      <c r="Q8" s="17">
        <f t="shared" si="8"/>
        <v>19.604405538939901</v>
      </c>
      <c r="R8" s="17">
        <f t="shared" si="8"/>
        <v>22.604621313264751</v>
      </c>
      <c r="S8" s="17">
        <f t="shared" si="8"/>
        <v>25.627273125854799</v>
      </c>
      <c r="T8" s="18">
        <f t="shared" si="8"/>
        <v>28.8802721590638</v>
      </c>
      <c r="U8" s="19">
        <f t="shared" si="1"/>
        <v>-0.35240664486443496</v>
      </c>
      <c r="V8" s="20">
        <f t="shared" si="1"/>
        <v>-0.37191063678815084</v>
      </c>
      <c r="W8" s="20">
        <f t="shared" si="1"/>
        <v>-0.51544851145487947</v>
      </c>
      <c r="X8" s="20">
        <f t="shared" si="1"/>
        <v>-1.0616946120615509</v>
      </c>
      <c r="Y8" s="20">
        <f t="shared" si="1"/>
        <v>-1.1011756226517022</v>
      </c>
      <c r="Z8" s="20">
        <f t="shared" si="1"/>
        <v>-1.5296913263747491</v>
      </c>
      <c r="AA8" s="20">
        <f t="shared" si="1"/>
        <v>-1.5444294596087005</v>
      </c>
      <c r="AB8" s="21">
        <f t="shared" si="1"/>
        <v>-1.0477373194018007</v>
      </c>
      <c r="AC8" s="104">
        <f t="shared" si="4"/>
        <v>-7.5244941332059687</v>
      </c>
    </row>
    <row r="9" spans="1:29">
      <c r="A9" s="42">
        <f t="shared" si="2"/>
        <v>0.44999999999999996</v>
      </c>
      <c r="B9" s="32" t="s">
        <v>69</v>
      </c>
      <c r="C9" s="14">
        <v>0.3</v>
      </c>
      <c r="D9" s="15">
        <v>0.15</v>
      </c>
      <c r="E9" s="39">
        <v>10.2984484612017</v>
      </c>
      <c r="F9" s="39">
        <v>14.226263268367299</v>
      </c>
      <c r="G9" s="39">
        <v>17.3568172965537</v>
      </c>
      <c r="H9" s="39">
        <v>20.658332476516499</v>
      </c>
      <c r="I9" s="39">
        <v>22.8365190527749</v>
      </c>
      <c r="J9" s="39">
        <v>26.1393974506496</v>
      </c>
      <c r="K9" s="39">
        <v>32.272726015610999</v>
      </c>
      <c r="L9" s="40">
        <v>35.865306130963901</v>
      </c>
      <c r="M9" s="16">
        <f>M35+M41</f>
        <v>11.108314788778415</v>
      </c>
      <c r="N9" s="17">
        <f t="shared" ref="N9:T9" si="9">N35+N41</f>
        <v>14.709670406961155</v>
      </c>
      <c r="O9" s="17">
        <f t="shared" si="9"/>
        <v>18.877874029033599</v>
      </c>
      <c r="P9" s="17">
        <f t="shared" si="9"/>
        <v>22.027296236073031</v>
      </c>
      <c r="Q9" s="17">
        <f t="shared" si="9"/>
        <v>24.559638737129948</v>
      </c>
      <c r="R9" s="17">
        <f t="shared" si="9"/>
        <v>27.498382964321138</v>
      </c>
      <c r="S9" s="17">
        <f t="shared" si="9"/>
        <v>33.115259410346056</v>
      </c>
      <c r="T9" s="18">
        <f t="shared" si="9"/>
        <v>37.207446034020251</v>
      </c>
      <c r="U9" s="19">
        <f t="shared" si="1"/>
        <v>-0.80986632757671551</v>
      </c>
      <c r="V9" s="20">
        <f t="shared" si="1"/>
        <v>-0.48340713859385609</v>
      </c>
      <c r="W9" s="20">
        <f t="shared" si="1"/>
        <v>-1.5210567324798987</v>
      </c>
      <c r="X9" s="20">
        <f t="shared" si="1"/>
        <v>-1.3689637595565323</v>
      </c>
      <c r="Y9" s="20">
        <f t="shared" si="1"/>
        <v>-1.7231196843550478</v>
      </c>
      <c r="Z9" s="20">
        <f t="shared" si="1"/>
        <v>-1.3589855136715379</v>
      </c>
      <c r="AA9" s="20">
        <f t="shared" si="1"/>
        <v>-0.84253339473505662</v>
      </c>
      <c r="AB9" s="21">
        <f t="shared" si="1"/>
        <v>-1.3421399030563492</v>
      </c>
      <c r="AC9" s="104">
        <f t="shared" si="4"/>
        <v>-9.4500724540249941</v>
      </c>
    </row>
    <row r="10" spans="1:29">
      <c r="A10" s="42">
        <f t="shared" si="2"/>
        <v>0.22499999999999998</v>
      </c>
      <c r="B10" s="32" t="s">
        <v>70</v>
      </c>
      <c r="C10" s="14">
        <v>0.15</v>
      </c>
      <c r="D10" s="15">
        <v>7.4999999999999997E-2</v>
      </c>
      <c r="E10" s="39">
        <v>5.7504065484050804</v>
      </c>
      <c r="F10" s="39">
        <v>7.8124387748502802</v>
      </c>
      <c r="G10" s="39">
        <v>10.2502934485849</v>
      </c>
      <c r="H10" s="39">
        <v>13.5312944669303</v>
      </c>
      <c r="I10" s="39">
        <v>16.126355893990802</v>
      </c>
      <c r="J10" s="39">
        <v>18.863244465782898</v>
      </c>
      <c r="K10" s="39">
        <v>20.708340955277698</v>
      </c>
      <c r="L10" s="40">
        <v>22.246642872491002</v>
      </c>
      <c r="M10" s="16">
        <f>M33+M40</f>
        <v>5.7903860493710351</v>
      </c>
      <c r="N10" s="17">
        <f t="shared" ref="N10:T10" si="10">N33+N40</f>
        <v>7.7962433822425741</v>
      </c>
      <c r="O10" s="17">
        <f t="shared" si="10"/>
        <v>10.787219350878363</v>
      </c>
      <c r="P10" s="17">
        <f t="shared" si="10"/>
        <v>14.239178905317495</v>
      </c>
      <c r="Q10" s="17">
        <f t="shared" si="10"/>
        <v>17.360493865102384</v>
      </c>
      <c r="R10" s="17">
        <f t="shared" si="10"/>
        <v>19.991040574225266</v>
      </c>
      <c r="S10" s="17">
        <f t="shared" si="10"/>
        <v>22.822522587475046</v>
      </c>
      <c r="T10" s="18">
        <f t="shared" si="10"/>
        <v>24.935085788660352</v>
      </c>
      <c r="U10" s="35">
        <f t="shared" si="1"/>
        <v>-3.9979500965954706E-2</v>
      </c>
      <c r="V10" s="36">
        <f t="shared" si="1"/>
        <v>1.6195392607706083E-2</v>
      </c>
      <c r="W10" s="36">
        <f t="shared" si="1"/>
        <v>-0.53692590229346315</v>
      </c>
      <c r="X10" s="36">
        <f t="shared" si="1"/>
        <v>-0.70788443838719495</v>
      </c>
      <c r="Y10" s="36">
        <f t="shared" si="1"/>
        <v>-1.2341379711115827</v>
      </c>
      <c r="Z10" s="36">
        <f t="shared" si="1"/>
        <v>-1.127796108442368</v>
      </c>
      <c r="AA10" s="36">
        <f t="shared" si="1"/>
        <v>-2.1141816321973472</v>
      </c>
      <c r="AB10" s="37">
        <f t="shared" si="1"/>
        <v>-2.6884429161693504</v>
      </c>
      <c r="AC10" s="104">
        <f t="shared" si="4"/>
        <v>-8.433153076959556</v>
      </c>
    </row>
    <row r="11" spans="1:29">
      <c r="A11" s="42">
        <f t="shared" si="2"/>
        <v>0.15</v>
      </c>
      <c r="B11" s="32" t="s">
        <v>71</v>
      </c>
      <c r="C11" s="14">
        <v>7.4999999999999997E-2</v>
      </c>
      <c r="D11" s="15">
        <v>7.4999999999999997E-2</v>
      </c>
      <c r="E11" s="39">
        <v>5.1690125268109197</v>
      </c>
      <c r="F11" s="39">
        <v>6.5981603621340001</v>
      </c>
      <c r="G11" s="39">
        <v>9.2532347889682001</v>
      </c>
      <c r="H11" s="39">
        <v>10.610106355554199</v>
      </c>
      <c r="I11" s="39">
        <v>13.545373293481701</v>
      </c>
      <c r="J11" s="39">
        <v>15.3507816106547</v>
      </c>
      <c r="K11" s="39">
        <v>17.289942192431798</v>
      </c>
      <c r="L11" s="40">
        <v>18.580776845263099</v>
      </c>
      <c r="M11" s="16">
        <f>M32+M40</f>
        <v>5.1485327614742395</v>
      </c>
      <c r="N11" s="17">
        <f t="shared" ref="N11:T11" si="11">N32+N40</f>
        <v>6.9651137100797857</v>
      </c>
      <c r="O11" s="17">
        <f t="shared" si="11"/>
        <v>10.08719573488974</v>
      </c>
      <c r="P11" s="17">
        <f t="shared" si="11"/>
        <v>12.122220612889294</v>
      </c>
      <c r="Q11" s="17">
        <f t="shared" si="11"/>
        <v>14.361753511615735</v>
      </c>
      <c r="R11" s="17">
        <f t="shared" si="11"/>
        <v>16.625951146136014</v>
      </c>
      <c r="S11" s="17">
        <f t="shared" si="11"/>
        <v>19.059399748585044</v>
      </c>
      <c r="T11" s="18">
        <f t="shared" si="11"/>
        <v>20.5904390842034</v>
      </c>
      <c r="U11" s="19">
        <f t="shared" si="1"/>
        <v>2.0479765336680167E-2</v>
      </c>
      <c r="V11" s="20">
        <f t="shared" si="1"/>
        <v>-0.3669533479457856</v>
      </c>
      <c r="W11" s="20">
        <f t="shared" si="1"/>
        <v>-0.83396094592153958</v>
      </c>
      <c r="X11" s="20">
        <f t="shared" si="1"/>
        <v>-1.5121142573350941</v>
      </c>
      <c r="Y11" s="20">
        <f t="shared" si="1"/>
        <v>-0.81638021813403405</v>
      </c>
      <c r="Z11" s="20">
        <f t="shared" si="1"/>
        <v>-1.2751695354813144</v>
      </c>
      <c r="AA11" s="20">
        <f t="shared" si="1"/>
        <v>-1.7694575561532453</v>
      </c>
      <c r="AB11" s="21">
        <f t="shared" si="1"/>
        <v>-2.0096622389403009</v>
      </c>
      <c r="AC11" s="104">
        <f t="shared" si="4"/>
        <v>-8.5632183345746338</v>
      </c>
    </row>
    <row r="12" spans="1:29">
      <c r="A12" s="42">
        <f t="shared" si="2"/>
        <v>0.3</v>
      </c>
      <c r="B12" s="32" t="s">
        <v>72</v>
      </c>
      <c r="C12" s="14">
        <v>7.4999999999999997E-2</v>
      </c>
      <c r="D12" s="15">
        <v>0.22500000000000001</v>
      </c>
      <c r="E12" s="39">
        <v>6.6302065628889997</v>
      </c>
      <c r="F12" s="39">
        <v>9.6572486851960004</v>
      </c>
      <c r="G12" s="39">
        <v>12.775052802267799</v>
      </c>
      <c r="H12" s="39">
        <v>14.7621621645786</v>
      </c>
      <c r="I12" s="39">
        <v>17.442657079855</v>
      </c>
      <c r="J12" s="39">
        <v>19.342927267725901</v>
      </c>
      <c r="K12" s="39">
        <v>21.668407122397799</v>
      </c>
      <c r="L12" s="40">
        <v>25.8092375880025</v>
      </c>
      <c r="M12" s="16">
        <f>M32+M42</f>
        <v>7.1521568727567804</v>
      </c>
      <c r="N12" s="17">
        <f t="shared" ref="N12:T12" si="12">N32+N42</f>
        <v>10.247054762509045</v>
      </c>
      <c r="O12" s="17">
        <f t="shared" si="12"/>
        <v>13.946148801445762</v>
      </c>
      <c r="P12" s="17">
        <f t="shared" si="12"/>
        <v>16.217801814379598</v>
      </c>
      <c r="Q12" s="17">
        <f t="shared" si="12"/>
        <v>18.788148395491</v>
      </c>
      <c r="R12" s="17">
        <f t="shared" si="12"/>
        <v>20.969686889886749</v>
      </c>
      <c r="S12" s="17">
        <f t="shared" si="12"/>
        <v>22.80995566514995</v>
      </c>
      <c r="T12" s="18">
        <f t="shared" si="12"/>
        <v>26.971230221138001</v>
      </c>
      <c r="U12" s="35">
        <f t="shared" si="1"/>
        <v>-0.52195030986778068</v>
      </c>
      <c r="V12" s="36">
        <f t="shared" si="1"/>
        <v>-0.58980607731304424</v>
      </c>
      <c r="W12" s="36">
        <f t="shared" si="1"/>
        <v>-1.1710959991779628</v>
      </c>
      <c r="X12" s="36">
        <f t="shared" si="1"/>
        <v>-1.4556396498009985</v>
      </c>
      <c r="Y12" s="36">
        <f t="shared" si="1"/>
        <v>-1.345491315636</v>
      </c>
      <c r="Z12" s="36">
        <f t="shared" si="1"/>
        <v>-1.6267596221608471</v>
      </c>
      <c r="AA12" s="36">
        <f t="shared" si="1"/>
        <v>-1.141548542752151</v>
      </c>
      <c r="AB12" s="37">
        <f t="shared" si="1"/>
        <v>-1.1619926331355011</v>
      </c>
      <c r="AC12" s="104">
        <f t="shared" si="4"/>
        <v>-9.0142841498442863</v>
      </c>
    </row>
    <row r="13" spans="1:29">
      <c r="A13" s="42">
        <f t="shared" si="2"/>
        <v>0.52500000000000002</v>
      </c>
      <c r="B13" s="32" t="s">
        <v>73</v>
      </c>
      <c r="C13" s="14">
        <v>0.22500000000000001</v>
      </c>
      <c r="D13" s="15">
        <v>0.3</v>
      </c>
      <c r="E13" s="39">
        <v>11.050052437189301</v>
      </c>
      <c r="F13" s="39">
        <v>13.898160362134</v>
      </c>
      <c r="G13" s="39">
        <v>17.823405851328701</v>
      </c>
      <c r="H13" s="39">
        <v>21.551054361525399</v>
      </c>
      <c r="I13" s="39">
        <v>25.791348385295201</v>
      </c>
      <c r="J13" s="39">
        <v>28.623602338051899</v>
      </c>
      <c r="K13" s="39">
        <v>30.1901924127455</v>
      </c>
      <c r="L13" s="40">
        <v>36.480402259850599</v>
      </c>
      <c r="M13" s="16">
        <f>M34+M43</f>
        <v>11.09330429248749</v>
      </c>
      <c r="N13" s="17">
        <f t="shared" ref="N13:T13" si="13">N34+N43</f>
        <v>13.775773099077846</v>
      </c>
      <c r="O13" s="17">
        <f t="shared" si="13"/>
        <v>18.252240651855008</v>
      </c>
      <c r="P13" s="17">
        <f t="shared" si="13"/>
        <v>22.725522033981349</v>
      </c>
      <c r="Q13" s="17">
        <f t="shared" si="13"/>
        <v>26.566321822342552</v>
      </c>
      <c r="R13" s="17">
        <f t="shared" si="13"/>
        <v>30.179854511805949</v>
      </c>
      <c r="S13" s="17">
        <f t="shared" si="13"/>
        <v>32.070736744448851</v>
      </c>
      <c r="T13" s="18">
        <f t="shared" si="13"/>
        <v>37.801868942205303</v>
      </c>
      <c r="U13" s="35">
        <f t="shared" si="1"/>
        <v>-4.3251855298189312E-2</v>
      </c>
      <c r="V13" s="36">
        <f t="shared" si="1"/>
        <v>0.12238726305615444</v>
      </c>
      <c r="W13" s="36">
        <f t="shared" si="1"/>
        <v>-0.42883480052630674</v>
      </c>
      <c r="X13" s="36">
        <f t="shared" si="1"/>
        <v>-1.1744676724559504</v>
      </c>
      <c r="Y13" s="36">
        <f t="shared" si="1"/>
        <v>-0.77497343704735044</v>
      </c>
      <c r="Z13" s="36">
        <f t="shared" si="1"/>
        <v>-1.55625217375405</v>
      </c>
      <c r="AA13" s="36">
        <f t="shared" si="1"/>
        <v>-1.8805443317033514</v>
      </c>
      <c r="AB13" s="37">
        <f t="shared" si="1"/>
        <v>-1.3214666823547034</v>
      </c>
      <c r="AC13" s="104">
        <f t="shared" si="4"/>
        <v>-7.0574036900837473</v>
      </c>
    </row>
    <row r="14" spans="1:29">
      <c r="A14" s="42">
        <f t="shared" si="2"/>
        <v>0.52500000000000002</v>
      </c>
      <c r="B14" s="32" t="s">
        <v>74</v>
      </c>
      <c r="C14" s="14">
        <v>0.3</v>
      </c>
      <c r="D14" s="15">
        <v>0.22500000000000001</v>
      </c>
      <c r="E14" s="39">
        <v>11.236902876907701</v>
      </c>
      <c r="F14" s="39">
        <v>15.353895923727499</v>
      </c>
      <c r="G14" s="39">
        <v>19.843546470615099</v>
      </c>
      <c r="H14" s="39">
        <v>23.515169770429701</v>
      </c>
      <c r="I14" s="39">
        <v>25.3201395464027</v>
      </c>
      <c r="J14" s="39">
        <v>28.271770642505299</v>
      </c>
      <c r="K14" s="39">
        <v>34.304173010836401</v>
      </c>
      <c r="L14" s="40">
        <v>39.841739078863803</v>
      </c>
      <c r="M14" s="16">
        <f>M35+M42</f>
        <v>12.0532025402201</v>
      </c>
      <c r="N14" s="17">
        <f t="shared" ref="N14:T14" si="14">N35+N42</f>
        <v>16.696781969006125</v>
      </c>
      <c r="O14" s="17">
        <f t="shared" si="14"/>
        <v>21.589117247116217</v>
      </c>
      <c r="P14" s="17">
        <f t="shared" si="14"/>
        <v>24.897967202235151</v>
      </c>
      <c r="Q14" s="17">
        <f t="shared" si="14"/>
        <v>27.441615795973448</v>
      </c>
      <c r="R14" s="17">
        <f t="shared" si="14"/>
        <v>30.027235368340399</v>
      </c>
      <c r="S14" s="17">
        <f t="shared" si="14"/>
        <v>35.311149532746498</v>
      </c>
      <c r="T14" s="18">
        <f t="shared" si="14"/>
        <v>41.513784989096948</v>
      </c>
      <c r="U14" s="19">
        <f t="shared" si="1"/>
        <v>-0.81629966331239956</v>
      </c>
      <c r="V14" s="20">
        <f t="shared" si="1"/>
        <v>-1.3428860452786253</v>
      </c>
      <c r="W14" s="20">
        <f t="shared" si="1"/>
        <v>-1.7455707765011184</v>
      </c>
      <c r="X14" s="36">
        <f t="shared" si="1"/>
        <v>-1.3827974318054501</v>
      </c>
      <c r="Y14" s="36">
        <f t="shared" si="1"/>
        <v>-2.1214762495707475</v>
      </c>
      <c r="Z14" s="36">
        <f t="shared" si="1"/>
        <v>-1.7554647258351004</v>
      </c>
      <c r="AA14" s="36">
        <f t="shared" si="1"/>
        <v>-1.0069765219100972</v>
      </c>
      <c r="AB14" s="37">
        <f t="shared" si="1"/>
        <v>-1.6720459102331446</v>
      </c>
      <c r="AC14" s="104">
        <f t="shared" si="4"/>
        <v>-11.843517324446683</v>
      </c>
    </row>
    <row r="15" spans="1:29">
      <c r="A15" s="42">
        <f t="shared" si="2"/>
        <v>0.375</v>
      </c>
      <c r="B15" s="32" t="s">
        <v>75</v>
      </c>
      <c r="C15" s="14">
        <v>0.22500000000000001</v>
      </c>
      <c r="D15" s="15">
        <v>0.15</v>
      </c>
      <c r="E15" s="39">
        <v>9.6777214215827705</v>
      </c>
      <c r="F15" s="39">
        <v>11.598523682267899</v>
      </c>
      <c r="G15" s="39">
        <v>14.162827412058499</v>
      </c>
      <c r="H15" s="39">
        <v>17.430883552484701</v>
      </c>
      <c r="I15" s="39">
        <v>22.078982268511201</v>
      </c>
      <c r="J15" s="39">
        <v>25.284393148684099</v>
      </c>
      <c r="K15" s="39">
        <v>25.916529918702199</v>
      </c>
      <c r="L15" s="40">
        <v>30.301124709911601</v>
      </c>
      <c r="M15" s="16">
        <f>M34+M41</f>
        <v>9.2280732373239704</v>
      </c>
      <c r="N15" s="17">
        <f t="shared" ref="N15:T15" si="15">N34+N41</f>
        <v>11.344997564985469</v>
      </c>
      <c r="O15" s="17">
        <f t="shared" si="15"/>
        <v>14.608738794048174</v>
      </c>
      <c r="P15" s="17">
        <f t="shared" si="15"/>
        <v>18.617922238829379</v>
      </c>
      <c r="Q15" s="17">
        <f t="shared" si="15"/>
        <v>22.868087620050151</v>
      </c>
      <c r="R15" s="17">
        <f t="shared" si="15"/>
        <v>26.016067684408689</v>
      </c>
      <c r="S15" s="17">
        <f t="shared" si="15"/>
        <v>27.057529161343552</v>
      </c>
      <c r="T15" s="18">
        <f t="shared" si="15"/>
        <v>31.586488049202799</v>
      </c>
      <c r="U15" s="19">
        <f t="shared" si="1"/>
        <v>0.44964818425880004</v>
      </c>
      <c r="V15" s="20">
        <f t="shared" si="1"/>
        <v>0.25352611728242991</v>
      </c>
      <c r="W15" s="20">
        <f t="shared" si="1"/>
        <v>-0.44591138198967428</v>
      </c>
      <c r="X15" s="20">
        <f t="shared" si="1"/>
        <v>-1.1870386863446782</v>
      </c>
      <c r="Y15" s="20">
        <f t="shared" si="1"/>
        <v>-0.78910535153895012</v>
      </c>
      <c r="Z15" s="20">
        <f t="shared" si="1"/>
        <v>-0.73167453572458996</v>
      </c>
      <c r="AA15" s="20">
        <f t="shared" si="1"/>
        <v>-1.1409992426413531</v>
      </c>
      <c r="AB15" s="21">
        <f t="shared" si="1"/>
        <v>-1.2853633392911981</v>
      </c>
      <c r="AC15" s="104">
        <f t="shared" si="4"/>
        <v>-4.8769182359892138</v>
      </c>
    </row>
    <row r="16" spans="1:29">
      <c r="A16" s="42">
        <f t="shared" si="2"/>
        <v>0.44999999999999996</v>
      </c>
      <c r="B16" s="32" t="s">
        <v>76</v>
      </c>
      <c r="C16" s="14">
        <v>0.15</v>
      </c>
      <c r="D16" s="15">
        <v>0.3</v>
      </c>
      <c r="E16" s="39">
        <v>8.5826006282925906</v>
      </c>
      <c r="F16" s="39">
        <v>11.4829767336235</v>
      </c>
      <c r="G16" s="39">
        <v>14.8642428138401</v>
      </c>
      <c r="H16" s="39">
        <v>18.908979559479899</v>
      </c>
      <c r="I16" s="39">
        <v>21.478535025032453</v>
      </c>
      <c r="J16" s="39">
        <v>24.367870352737331</v>
      </c>
      <c r="K16" s="39">
        <v>27.2239421143498</v>
      </c>
      <c r="L16" s="40">
        <v>31.151050248804701</v>
      </c>
      <c r="M16" s="16">
        <f>M33+M43</f>
        <v>8.7143534643754101</v>
      </c>
      <c r="N16" s="17">
        <f t="shared" ref="N16:T16" si="16">N33+N43</f>
        <v>11.52184840671924</v>
      </c>
      <c r="O16" s="17">
        <f t="shared" si="16"/>
        <v>15.578431057158603</v>
      </c>
      <c r="P16" s="17">
        <f t="shared" si="16"/>
        <v>19.571688935797653</v>
      </c>
      <c r="Q16" s="17">
        <f t="shared" si="16"/>
        <v>22.60314589242655</v>
      </c>
      <c r="R16" s="17">
        <f t="shared" si="16"/>
        <v>25.969710741354</v>
      </c>
      <c r="S16" s="17">
        <f t="shared" si="16"/>
        <v>29.390395964744798</v>
      </c>
      <c r="T16" s="18">
        <f t="shared" si="16"/>
        <v>33.224918863520756</v>
      </c>
      <c r="U16" s="19">
        <f t="shared" si="1"/>
        <v>-0.13175283608281951</v>
      </c>
      <c r="V16" s="20">
        <f t="shared" si="1"/>
        <v>-3.8871673095739467E-2</v>
      </c>
      <c r="W16" s="20">
        <f t="shared" si="1"/>
        <v>-0.71418824331850317</v>
      </c>
      <c r="X16" s="20">
        <f t="shared" si="1"/>
        <v>-0.6627093763177534</v>
      </c>
      <c r="Y16" s="20">
        <f t="shared" si="1"/>
        <v>-1.1246108673940967</v>
      </c>
      <c r="Z16" s="20">
        <f t="shared" si="1"/>
        <v>-1.6018403886166688</v>
      </c>
      <c r="AA16" s="20">
        <f t="shared" si="1"/>
        <v>-2.1664538503949977</v>
      </c>
      <c r="AB16" s="21">
        <f t="shared" si="1"/>
        <v>-2.073868614716055</v>
      </c>
      <c r="AC16" s="104">
        <f t="shared" si="4"/>
        <v>-8.5142958499366337</v>
      </c>
    </row>
    <row r="17" spans="1:30">
      <c r="A17" s="42">
        <f t="shared" si="2"/>
        <v>0.6</v>
      </c>
      <c r="B17" s="32" t="s">
        <v>77</v>
      </c>
      <c r="C17" s="14">
        <v>0.3</v>
      </c>
      <c r="D17" s="15">
        <v>0.3</v>
      </c>
      <c r="E17" s="39">
        <v>12.243251725629101</v>
      </c>
      <c r="F17" s="39">
        <v>16.200670313875101</v>
      </c>
      <c r="G17" s="39">
        <v>21.558737758322799</v>
      </c>
      <c r="H17" s="39">
        <v>24.381294690447699</v>
      </c>
      <c r="I17" s="39">
        <v>26.492797553110002</v>
      </c>
      <c r="J17" s="39">
        <v>29.765521571965301</v>
      </c>
      <c r="K17" s="39">
        <v>36.710898978167698</v>
      </c>
      <c r="L17" s="40">
        <v>41.526627065338303</v>
      </c>
      <c r="M17" s="16">
        <f>M35+M43</f>
        <v>12.973545843941935</v>
      </c>
      <c r="N17" s="17">
        <f t="shared" ref="N17:T17" si="17">N35+N43</f>
        <v>17.140445941053528</v>
      </c>
      <c r="O17" s="17">
        <f t="shared" si="17"/>
        <v>22.521375886840435</v>
      </c>
      <c r="P17" s="17">
        <f t="shared" si="17"/>
        <v>26.134896031225001</v>
      </c>
      <c r="Q17" s="17">
        <f t="shared" si="17"/>
        <v>28.257872939422349</v>
      </c>
      <c r="R17" s="17">
        <f t="shared" si="17"/>
        <v>31.662169791718398</v>
      </c>
      <c r="S17" s="17">
        <f t="shared" si="17"/>
        <v>38.128466993451354</v>
      </c>
      <c r="T17" s="18">
        <f t="shared" si="17"/>
        <v>43.422826927022754</v>
      </c>
      <c r="U17" s="19">
        <f t="shared" si="1"/>
        <v>-0.73029411831283397</v>
      </c>
      <c r="V17" s="20">
        <f t="shared" si="1"/>
        <v>-0.93977562717842744</v>
      </c>
      <c r="W17" s="20">
        <f t="shared" si="1"/>
        <v>-0.96263812851763575</v>
      </c>
      <c r="X17" s="20">
        <f t="shared" si="1"/>
        <v>-1.7536013407773012</v>
      </c>
      <c r="Y17" s="20">
        <f t="shared" si="1"/>
        <v>-1.765075386312347</v>
      </c>
      <c r="Z17" s="20">
        <f t="shared" si="1"/>
        <v>-1.8966482197530965</v>
      </c>
      <c r="AA17" s="20">
        <f t="shared" si="1"/>
        <v>-1.4175680152836563</v>
      </c>
      <c r="AB17" s="21">
        <f t="shared" si="1"/>
        <v>-1.8961998616844511</v>
      </c>
      <c r="AC17" s="104">
        <f t="shared" si="4"/>
        <v>-11.361800697819749</v>
      </c>
    </row>
    <row r="18" spans="1:30">
      <c r="A18" s="42">
        <f t="shared" si="2"/>
        <v>0.3</v>
      </c>
      <c r="B18" s="32" t="s">
        <v>78</v>
      </c>
      <c r="C18" s="22">
        <v>0.3</v>
      </c>
      <c r="D18" s="6">
        <v>0</v>
      </c>
      <c r="E18" s="36">
        <v>6.9466423658515595</v>
      </c>
      <c r="F18" s="36">
        <v>9.4343913754458093</v>
      </c>
      <c r="G18" s="36">
        <v>12.791716324789284</v>
      </c>
      <c r="H18" s="36">
        <v>14.832151075133737</v>
      </c>
      <c r="I18" s="36">
        <v>15.81357886276118</v>
      </c>
      <c r="J18" s="36">
        <v>17.527585031246247</v>
      </c>
      <c r="K18" s="36">
        <v>22.8847472598998</v>
      </c>
      <c r="L18" s="40">
        <v>25.959229526473901</v>
      </c>
      <c r="M18" s="16">
        <f>M35</f>
        <v>7.3991059332118247</v>
      </c>
      <c r="N18" s="17">
        <f t="shared" ref="N18:T18" si="18">N35</f>
        <v>10.174072731717899</v>
      </c>
      <c r="O18" s="17">
        <f t="shared" si="18"/>
        <v>13.519805195858151</v>
      </c>
      <c r="P18" s="17">
        <f t="shared" si="18"/>
        <v>15.67276486075535</v>
      </c>
      <c r="Q18" s="17">
        <f t="shared" si="18"/>
        <v>17.044853367894298</v>
      </c>
      <c r="R18" s="17">
        <f t="shared" si="18"/>
        <v>18.77941612637925</v>
      </c>
      <c r="S18" s="17">
        <f t="shared" si="18"/>
        <v>23.572322723739902</v>
      </c>
      <c r="T18" s="18">
        <f t="shared" si="18"/>
        <v>26.803313161476449</v>
      </c>
      <c r="U18" s="19">
        <f t="shared" si="1"/>
        <v>-0.45246356736026527</v>
      </c>
      <c r="V18" s="20">
        <f t="shared" si="1"/>
        <v>-0.73968135627209008</v>
      </c>
      <c r="W18" s="20">
        <f t="shared" si="1"/>
        <v>-0.72808887106886644</v>
      </c>
      <c r="X18" s="20">
        <f t="shared" si="1"/>
        <v>-0.84061378562161337</v>
      </c>
      <c r="Y18" s="20">
        <f t="shared" si="1"/>
        <v>-1.2312745051331184</v>
      </c>
      <c r="Z18" s="20">
        <f t="shared" si="1"/>
        <v>-1.2518310951330029</v>
      </c>
      <c r="AA18" s="20">
        <f t="shared" si="1"/>
        <v>-0.68757546384010126</v>
      </c>
      <c r="AB18" s="21">
        <f t="shared" si="1"/>
        <v>-0.84408363500254779</v>
      </c>
      <c r="AC18" s="104">
        <f t="shared" si="4"/>
        <v>-6.7756122794316056</v>
      </c>
    </row>
    <row r="19" spans="1:30">
      <c r="A19" s="42">
        <f t="shared" si="2"/>
        <v>0.22500000000000001</v>
      </c>
      <c r="B19" s="32" t="s">
        <v>79</v>
      </c>
      <c r="C19" s="22">
        <v>0</v>
      </c>
      <c r="D19" s="6">
        <v>0.22500000000000001</v>
      </c>
      <c r="E19" s="36">
        <v>4.40165590653754</v>
      </c>
      <c r="F19" s="36">
        <v>6.0654576459799596</v>
      </c>
      <c r="G19" s="36">
        <v>7.2682516138703699</v>
      </c>
      <c r="H19" s="36">
        <v>8.5295960920808298</v>
      </c>
      <c r="I19" s="36">
        <v>9.2882361583850503</v>
      </c>
      <c r="J19" s="36">
        <v>10.4839223911716</v>
      </c>
      <c r="K19" s="36">
        <v>11.1818013299585</v>
      </c>
      <c r="L19" s="40">
        <v>13.655241765701</v>
      </c>
      <c r="M19" s="16">
        <f>M42</f>
        <v>4.6540966070082757</v>
      </c>
      <c r="N19" s="17">
        <f t="shared" ref="N19:T19" si="19">N42</f>
        <v>6.5227092372882254</v>
      </c>
      <c r="O19" s="17">
        <f t="shared" si="19"/>
        <v>8.0693120512580663</v>
      </c>
      <c r="P19" s="17">
        <f t="shared" si="19"/>
        <v>9.2252023414798003</v>
      </c>
      <c r="Q19" s="17">
        <f t="shared" si="19"/>
        <v>10.39676242807915</v>
      </c>
      <c r="R19" s="17">
        <f t="shared" si="19"/>
        <v>11.24781924196115</v>
      </c>
      <c r="S19" s="17">
        <f t="shared" si="19"/>
        <v>11.7388268090066</v>
      </c>
      <c r="T19" s="18">
        <f t="shared" si="19"/>
        <v>14.710471827620498</v>
      </c>
      <c r="U19" s="19">
        <f t="shared" si="1"/>
        <v>-0.25244070047073564</v>
      </c>
      <c r="V19" s="20">
        <f t="shared" si="1"/>
        <v>-0.45725159130826576</v>
      </c>
      <c r="W19" s="20">
        <f t="shared" si="1"/>
        <v>-0.80106043738769639</v>
      </c>
      <c r="X19" s="20">
        <f t="shared" si="1"/>
        <v>-0.69560624939897053</v>
      </c>
      <c r="Y19" s="20">
        <f t="shared" si="1"/>
        <v>-1.1085262696940994</v>
      </c>
      <c r="Z19" s="20">
        <f t="shared" si="1"/>
        <v>-0.76389685078954983</v>
      </c>
      <c r="AA19" s="20">
        <f t="shared" si="1"/>
        <v>-0.55702547904810018</v>
      </c>
      <c r="AB19" s="21">
        <f t="shared" si="1"/>
        <v>-1.0552300619194988</v>
      </c>
      <c r="AC19" s="104">
        <f t="shared" si="4"/>
        <v>-5.6910376400169165</v>
      </c>
    </row>
    <row r="20" spans="1:30">
      <c r="A20" s="42">
        <f t="shared" si="2"/>
        <v>0.22500000000000001</v>
      </c>
      <c r="B20" s="32" t="s">
        <v>80</v>
      </c>
      <c r="C20" s="22">
        <v>0.22500000000000001</v>
      </c>
      <c r="D20" s="6">
        <v>0</v>
      </c>
      <c r="E20" s="36">
        <v>5.9435147609421328</v>
      </c>
      <c r="F20" s="36">
        <v>7.1494844346931465</v>
      </c>
      <c r="G20" s="36">
        <v>9.5471745459541566</v>
      </c>
      <c r="H20" s="36">
        <v>11.702348244330175</v>
      </c>
      <c r="I20" s="36">
        <v>15.160162905464357</v>
      </c>
      <c r="J20" s="36">
        <v>16.69293369012674</v>
      </c>
      <c r="K20" s="36">
        <v>16.494748234435818</v>
      </c>
      <c r="L20" s="40">
        <v>20.533188315223999</v>
      </c>
      <c r="M20" s="16">
        <f>M34</f>
        <v>5.5188643817573801</v>
      </c>
      <c r="N20" s="17">
        <f t="shared" ref="N20:T20" si="20">N34</f>
        <v>6.809399889742215</v>
      </c>
      <c r="O20" s="17">
        <f t="shared" si="20"/>
        <v>9.2506699608727239</v>
      </c>
      <c r="P20" s="17">
        <f t="shared" si="20"/>
        <v>12.263390863511699</v>
      </c>
      <c r="Q20" s="17">
        <f t="shared" si="20"/>
        <v>15.353302250814501</v>
      </c>
      <c r="R20" s="17">
        <f t="shared" si="20"/>
        <v>17.297100846466801</v>
      </c>
      <c r="S20" s="17">
        <f t="shared" si="20"/>
        <v>17.514592474737398</v>
      </c>
      <c r="T20" s="18">
        <f t="shared" si="20"/>
        <v>21.182355176659001</v>
      </c>
      <c r="U20" s="19">
        <f t="shared" si="1"/>
        <v>0.42465037918475268</v>
      </c>
      <c r="V20" s="20">
        <f t="shared" si="1"/>
        <v>0.34008454495093154</v>
      </c>
      <c r="W20" s="20">
        <f t="shared" si="1"/>
        <v>0.29650458508143274</v>
      </c>
      <c r="X20" s="20">
        <f t="shared" si="1"/>
        <v>-0.56104261918152432</v>
      </c>
      <c r="Y20" s="20">
        <f t="shared" si="1"/>
        <v>-0.19313934535014354</v>
      </c>
      <c r="Z20" s="20">
        <f t="shared" si="1"/>
        <v>-0.60416715634006124</v>
      </c>
      <c r="AA20" s="20">
        <f t="shared" si="1"/>
        <v>-1.0198442403015804</v>
      </c>
      <c r="AB20" s="21">
        <f t="shared" si="1"/>
        <v>-0.64916686143500257</v>
      </c>
      <c r="AC20" s="104">
        <f t="shared" si="4"/>
        <v>-1.9661207133911951</v>
      </c>
    </row>
    <row r="21" spans="1:30">
      <c r="A21" s="42">
        <f t="shared" si="2"/>
        <v>0.15</v>
      </c>
      <c r="B21" s="32" t="s">
        <v>81</v>
      </c>
      <c r="C21" s="14">
        <v>0</v>
      </c>
      <c r="D21" s="15">
        <v>0.15</v>
      </c>
      <c r="E21" s="99">
        <v>3.5511331886728392</v>
      </c>
      <c r="F21" s="99">
        <v>4.6710486514001381</v>
      </c>
      <c r="G21" s="99">
        <v>4.7413635099746969</v>
      </c>
      <c r="H21" s="99">
        <v>5.9420635367669901</v>
      </c>
      <c r="I21" s="99">
        <v>7.118471391109896</v>
      </c>
      <c r="J21" s="99">
        <v>8.4965883789413397</v>
      </c>
      <c r="K21" s="99">
        <v>9.1823212315035505</v>
      </c>
      <c r="L21" s="40">
        <v>9.7135087676947549</v>
      </c>
      <c r="M21" s="16">
        <f>M41</f>
        <v>3.7092088555665903</v>
      </c>
      <c r="N21" s="17">
        <f t="shared" ref="N21:T21" si="21">N41</f>
        <v>4.5355976752432552</v>
      </c>
      <c r="O21" s="17">
        <f t="shared" si="21"/>
        <v>5.3580688331754498</v>
      </c>
      <c r="P21" s="17">
        <f t="shared" si="21"/>
        <v>6.3545313753176798</v>
      </c>
      <c r="Q21" s="17">
        <f t="shared" si="21"/>
        <v>7.5147853692356499</v>
      </c>
      <c r="R21" s="17">
        <f t="shared" si="21"/>
        <v>8.7189668379418883</v>
      </c>
      <c r="S21" s="17">
        <f t="shared" si="21"/>
        <v>9.5429366866061542</v>
      </c>
      <c r="T21" s="18">
        <f t="shared" si="21"/>
        <v>10.4041328725438</v>
      </c>
      <c r="U21" s="19">
        <f t="shared" si="1"/>
        <v>-0.15807566689375108</v>
      </c>
      <c r="V21" s="20">
        <f t="shared" si="1"/>
        <v>0.13545097615688295</v>
      </c>
      <c r="W21" s="20">
        <f t="shared" si="1"/>
        <v>-0.61670532320075289</v>
      </c>
      <c r="X21" s="20">
        <f t="shared" si="1"/>
        <v>-0.41246783855068969</v>
      </c>
      <c r="Y21" s="20">
        <f t="shared" si="1"/>
        <v>-0.39631397812575386</v>
      </c>
      <c r="Z21" s="20">
        <f t="shared" si="1"/>
        <v>-0.22237845900054865</v>
      </c>
      <c r="AA21" s="20">
        <f t="shared" si="1"/>
        <v>-0.36061545510260373</v>
      </c>
      <c r="AB21" s="21">
        <f t="shared" si="1"/>
        <v>-0.69062410484904468</v>
      </c>
      <c r="AC21" s="104">
        <f t="shared" si="4"/>
        <v>-2.7217298495662616</v>
      </c>
    </row>
    <row r="22" spans="1:30">
      <c r="A22" s="42">
        <f t="shared" si="2"/>
        <v>0.375</v>
      </c>
      <c r="B22" s="32" t="s">
        <v>82</v>
      </c>
      <c r="C22" s="14">
        <v>0.15</v>
      </c>
      <c r="D22" s="15">
        <v>0.22500000000000001</v>
      </c>
      <c r="E22" s="39">
        <v>7.6927065070096603</v>
      </c>
      <c r="F22" s="39">
        <v>11.2685617070532</v>
      </c>
      <c r="G22" s="39">
        <v>13.247108533806101</v>
      </c>
      <c r="H22" s="39">
        <v>17.722047252777099</v>
      </c>
      <c r="I22" s="39">
        <v>19.897568815801701</v>
      </c>
      <c r="J22" s="39">
        <v>22.346697619360501</v>
      </c>
      <c r="K22" s="39">
        <v>24.990289657729299</v>
      </c>
      <c r="L22" s="40">
        <v>29.421234126164599</v>
      </c>
      <c r="M22" s="16">
        <f>M33+M42</f>
        <v>7.7940101606535759</v>
      </c>
      <c r="N22" s="17">
        <f t="shared" ref="N22:T22" si="22">N33+N42</f>
        <v>11.078184434671835</v>
      </c>
      <c r="O22" s="17">
        <f t="shared" si="22"/>
        <v>14.646172417434386</v>
      </c>
      <c r="P22" s="17">
        <f t="shared" si="22"/>
        <v>18.334760106807799</v>
      </c>
      <c r="Q22" s="17">
        <f t="shared" si="22"/>
        <v>21.786888748977649</v>
      </c>
      <c r="R22" s="17">
        <f t="shared" si="22"/>
        <v>24.334776317976001</v>
      </c>
      <c r="S22" s="17">
        <f t="shared" si="22"/>
        <v>26.573078504039948</v>
      </c>
      <c r="T22" s="18">
        <f t="shared" si="22"/>
        <v>31.315876925594949</v>
      </c>
      <c r="U22" s="19">
        <f t="shared" si="1"/>
        <v>-0.10130365364391558</v>
      </c>
      <c r="V22" s="20">
        <f t="shared" si="1"/>
        <v>0.19037727238136526</v>
      </c>
      <c r="W22" s="20">
        <f t="shared" si="1"/>
        <v>-1.3990638836282852</v>
      </c>
      <c r="X22" s="20">
        <f t="shared" si="1"/>
        <v>-0.61271285403070053</v>
      </c>
      <c r="Y22" s="20">
        <f t="shared" si="1"/>
        <v>-1.8893199331759476</v>
      </c>
      <c r="Z22" s="20">
        <f t="shared" si="1"/>
        <v>-1.9880786986154995</v>
      </c>
      <c r="AA22" s="20">
        <f t="shared" si="1"/>
        <v>-1.582788846310649</v>
      </c>
      <c r="AB22" s="21">
        <f t="shared" si="1"/>
        <v>-1.8946427994303505</v>
      </c>
      <c r="AC22" s="104">
        <f t="shared" si="4"/>
        <v>-9.2775333964539826</v>
      </c>
    </row>
    <row r="23" spans="1:30">
      <c r="A23" s="42">
        <f t="shared" si="2"/>
        <v>0.45</v>
      </c>
      <c r="B23" s="32" t="s">
        <v>83</v>
      </c>
      <c r="C23" s="14">
        <v>0.22500000000000001</v>
      </c>
      <c r="D23" s="15">
        <v>0.22500000000000001</v>
      </c>
      <c r="E23" s="39">
        <v>10.185255925968599</v>
      </c>
      <c r="F23" s="39">
        <v>12.970676122347999</v>
      </c>
      <c r="G23" s="39">
        <v>17.029404701555102</v>
      </c>
      <c r="H23" s="39">
        <v>20.481787501680099</v>
      </c>
      <c r="I23" s="39">
        <v>24.6052599015987</v>
      </c>
      <c r="J23" s="39">
        <v>27.3179494332045</v>
      </c>
      <c r="K23" s="39">
        <v>27.907709980470599</v>
      </c>
      <c r="L23" s="40">
        <v>34.0521494181245</v>
      </c>
      <c r="M23" s="16">
        <f>M34+M42</f>
        <v>10.172960988765656</v>
      </c>
      <c r="N23" s="17">
        <f t="shared" ref="N23:T23" si="23">N34+N42</f>
        <v>13.33210912703044</v>
      </c>
      <c r="O23" s="17">
        <f t="shared" si="23"/>
        <v>17.31998201213079</v>
      </c>
      <c r="P23" s="17">
        <f t="shared" si="23"/>
        <v>21.488593204991499</v>
      </c>
      <c r="Q23" s="17">
        <f t="shared" si="23"/>
        <v>25.750064678893651</v>
      </c>
      <c r="R23" s="17">
        <f t="shared" si="23"/>
        <v>28.544920088427951</v>
      </c>
      <c r="S23" s="17">
        <f t="shared" si="23"/>
        <v>29.253419283743998</v>
      </c>
      <c r="T23" s="18">
        <f t="shared" si="23"/>
        <v>35.892827004279496</v>
      </c>
      <c r="U23" s="19">
        <f t="shared" si="1"/>
        <v>1.2294937202943501E-2</v>
      </c>
      <c r="V23" s="20">
        <f t="shared" si="1"/>
        <v>-0.36143300468244099</v>
      </c>
      <c r="W23" s="20">
        <f t="shared" si="1"/>
        <v>-0.29057731057568859</v>
      </c>
      <c r="X23" s="20">
        <f t="shared" si="1"/>
        <v>-1.0068057033114002</v>
      </c>
      <c r="Y23" s="20">
        <f t="shared" si="1"/>
        <v>-1.1448047772949508</v>
      </c>
      <c r="Z23" s="20">
        <f t="shared" si="1"/>
        <v>-1.2269706552234503</v>
      </c>
      <c r="AA23" s="20">
        <f t="shared" si="1"/>
        <v>-1.3457093032733987</v>
      </c>
      <c r="AB23" s="21">
        <f t="shared" si="1"/>
        <v>-1.840677586154996</v>
      </c>
      <c r="AC23" s="104">
        <f t="shared" si="4"/>
        <v>-7.204683403313382</v>
      </c>
    </row>
    <row r="24" spans="1:30">
      <c r="A24" s="42">
        <f t="shared" si="2"/>
        <v>0.3</v>
      </c>
      <c r="B24" s="32" t="s">
        <v>84</v>
      </c>
      <c r="C24" s="14">
        <v>0.22500000000000001</v>
      </c>
      <c r="D24" s="15">
        <v>7.4999999999999997E-2</v>
      </c>
      <c r="E24" s="39">
        <v>8.2816329766293304</v>
      </c>
      <c r="F24" s="39">
        <v>9.8455912974829101</v>
      </c>
      <c r="G24" s="39">
        <v>13.5012337268134</v>
      </c>
      <c r="H24" s="39">
        <v>15.8226577235852</v>
      </c>
      <c r="I24" s="39">
        <v>20.85552471015</v>
      </c>
      <c r="J24" s="39">
        <v>23.374400876426702</v>
      </c>
      <c r="K24" s="39">
        <v>24.0607580280756</v>
      </c>
      <c r="L24" s="40">
        <v>26.731515004129101</v>
      </c>
      <c r="M24" s="16">
        <f>M34+M40</f>
        <v>8.169336877483115</v>
      </c>
      <c r="N24" s="17">
        <f t="shared" ref="N24:T24" si="24">N34+N40</f>
        <v>10.05016807460118</v>
      </c>
      <c r="O24" s="17">
        <f t="shared" si="24"/>
        <v>13.461028945574768</v>
      </c>
      <c r="P24" s="17">
        <f t="shared" si="24"/>
        <v>17.393012003501195</v>
      </c>
      <c r="Q24" s="17">
        <f t="shared" si="24"/>
        <v>21.323669795018386</v>
      </c>
      <c r="R24" s="17">
        <f t="shared" si="24"/>
        <v>24.201184344677216</v>
      </c>
      <c r="S24" s="17">
        <f t="shared" si="24"/>
        <v>25.502863367179096</v>
      </c>
      <c r="T24" s="18">
        <f t="shared" si="24"/>
        <v>29.512035867344899</v>
      </c>
      <c r="U24" s="19">
        <f t="shared" si="1"/>
        <v>0.11229609914621541</v>
      </c>
      <c r="V24" s="20">
        <f t="shared" si="1"/>
        <v>-0.2045767771182696</v>
      </c>
      <c r="W24" s="20">
        <f t="shared" si="1"/>
        <v>4.0204781238632137E-2</v>
      </c>
      <c r="X24" s="20">
        <f t="shared" si="1"/>
        <v>-1.5703542799159944</v>
      </c>
      <c r="Y24" s="20">
        <f t="shared" si="1"/>
        <v>-0.46814508486838591</v>
      </c>
      <c r="Z24" s="20">
        <f t="shared" si="1"/>
        <v>-0.82678346825051463</v>
      </c>
      <c r="AA24" s="20">
        <f t="shared" si="1"/>
        <v>-1.4421053391034953</v>
      </c>
      <c r="AB24" s="21">
        <f t="shared" si="1"/>
        <v>-2.7805208632157985</v>
      </c>
      <c r="AC24" s="104">
        <f t="shared" si="4"/>
        <v>-7.1399849320876108</v>
      </c>
    </row>
    <row r="25" spans="1:30">
      <c r="A25" s="42">
        <f t="shared" si="2"/>
        <v>7.4999999999999997E-2</v>
      </c>
      <c r="B25" s="32" t="s">
        <v>85</v>
      </c>
      <c r="C25" s="14">
        <v>7.4999999999999997E-2</v>
      </c>
      <c r="D25" s="15">
        <v>0</v>
      </c>
      <c r="E25" s="39">
        <v>2.4514970154462299</v>
      </c>
      <c r="F25" s="39">
        <v>3.4904416495824901</v>
      </c>
      <c r="G25" s="39">
        <v>5.6973037539305604</v>
      </c>
      <c r="H25" s="39">
        <v>6.4106579965744999</v>
      </c>
      <c r="I25" s="39">
        <v>7.9494823783328004</v>
      </c>
      <c r="J25" s="39">
        <v>9.0505851239314996</v>
      </c>
      <c r="K25" s="39">
        <v>10.3122867829971</v>
      </c>
      <c r="L25" s="40">
        <v>11.8703506511659</v>
      </c>
      <c r="M25" s="16">
        <f>M32</f>
        <v>2.4980602657485051</v>
      </c>
      <c r="N25" s="17">
        <f t="shared" ref="N25:T25" si="25">N32</f>
        <v>3.7243455252208202</v>
      </c>
      <c r="O25" s="17">
        <f t="shared" si="25"/>
        <v>5.876836750187695</v>
      </c>
      <c r="P25" s="17">
        <f t="shared" si="25"/>
        <v>6.9925994728997996</v>
      </c>
      <c r="Q25" s="17">
        <f t="shared" si="25"/>
        <v>8.3913859674118498</v>
      </c>
      <c r="R25" s="17">
        <f t="shared" si="25"/>
        <v>9.721867647925599</v>
      </c>
      <c r="S25" s="17">
        <f t="shared" si="25"/>
        <v>11.07112885614335</v>
      </c>
      <c r="T25" s="18">
        <f t="shared" si="25"/>
        <v>12.2607583935175</v>
      </c>
      <c r="U25" s="19">
        <f t="shared" si="1"/>
        <v>-4.6563250302275261E-2</v>
      </c>
      <c r="V25" s="20">
        <f t="shared" si="1"/>
        <v>-0.23390387563833004</v>
      </c>
      <c r="W25" s="20">
        <f t="shared" si="1"/>
        <v>-0.17953299625713459</v>
      </c>
      <c r="X25" s="20">
        <f t="shared" si="1"/>
        <v>-0.58194147632529969</v>
      </c>
      <c r="Y25" s="20">
        <f t="shared" si="1"/>
        <v>-0.44190358907904947</v>
      </c>
      <c r="Z25" s="20">
        <f t="shared" si="1"/>
        <v>-0.67128252399409938</v>
      </c>
      <c r="AA25" s="20">
        <f t="shared" si="1"/>
        <v>-0.75884207314624952</v>
      </c>
      <c r="AB25" s="21">
        <f t="shared" si="1"/>
        <v>-0.39040774235160036</v>
      </c>
      <c r="AC25" s="104">
        <f t="shared" si="4"/>
        <v>-3.3043775270940383</v>
      </c>
    </row>
    <row r="26" spans="1:30">
      <c r="A26" s="42">
        <f t="shared" si="2"/>
        <v>7.4999999999999997E-2</v>
      </c>
      <c r="B26" s="32" t="s">
        <v>86</v>
      </c>
      <c r="C26" s="14">
        <v>0</v>
      </c>
      <c r="D26" s="15">
        <v>7.4999999999999997E-2</v>
      </c>
      <c r="E26" s="39">
        <v>2.5514514774949255</v>
      </c>
      <c r="F26" s="39">
        <v>2.8971584377979269</v>
      </c>
      <c r="G26" s="39">
        <v>3.7639404096567723</v>
      </c>
      <c r="H26" s="39">
        <v>4.4289978998302395</v>
      </c>
      <c r="I26" s="39">
        <v>5.43384077750689</v>
      </c>
      <c r="J26" s="39">
        <v>6.4826420833255201</v>
      </c>
      <c r="K26" s="39">
        <v>7.2848833969165803</v>
      </c>
      <c r="L26" s="40">
        <v>6.4751137182184166</v>
      </c>
      <c r="M26" s="16">
        <f>M40</f>
        <v>2.6504724957257348</v>
      </c>
      <c r="N26" s="17">
        <f t="shared" ref="N26:T26" si="26">N40</f>
        <v>3.2407681848589651</v>
      </c>
      <c r="O26" s="17">
        <f t="shared" si="26"/>
        <v>4.2103589847020446</v>
      </c>
      <c r="P26" s="17">
        <f t="shared" si="26"/>
        <v>5.1296211399894949</v>
      </c>
      <c r="Q26" s="17">
        <f t="shared" si="26"/>
        <v>5.970367544203885</v>
      </c>
      <c r="R26" s="17">
        <f t="shared" si="26"/>
        <v>6.9040834982104151</v>
      </c>
      <c r="S26" s="17">
        <f t="shared" si="26"/>
        <v>7.9882708924416956</v>
      </c>
      <c r="T26" s="18">
        <f t="shared" si="26"/>
        <v>8.3296806906858993</v>
      </c>
      <c r="U26" s="19">
        <f t="shared" si="1"/>
        <v>-9.9021018230809332E-2</v>
      </c>
      <c r="V26" s="20">
        <f t="shared" si="1"/>
        <v>-0.3436097470610382</v>
      </c>
      <c r="W26" s="20">
        <f t="shared" si="1"/>
        <v>-0.44641857504527227</v>
      </c>
      <c r="X26" s="20">
        <f t="shared" si="1"/>
        <v>-0.70062324015925537</v>
      </c>
      <c r="Y26" s="20">
        <f t="shared" si="1"/>
        <v>-0.53652676669699506</v>
      </c>
      <c r="Z26" s="20">
        <f t="shared" si="1"/>
        <v>-0.42144141488489506</v>
      </c>
      <c r="AA26" s="20">
        <f t="shared" si="1"/>
        <v>-0.70338749552511537</v>
      </c>
      <c r="AB26" s="21">
        <f t="shared" si="1"/>
        <v>-1.8545669724674827</v>
      </c>
      <c r="AC26" s="104">
        <f t="shared" si="4"/>
        <v>-5.1055952300708629</v>
      </c>
    </row>
    <row r="27" spans="1:30">
      <c r="A27" s="49">
        <f t="shared" si="2"/>
        <v>0.22499999999999998</v>
      </c>
      <c r="B27" s="90" t="s">
        <v>87</v>
      </c>
      <c r="C27" s="91">
        <v>7.4999999999999997E-2</v>
      </c>
      <c r="D27" s="92">
        <v>0.15</v>
      </c>
      <c r="E27" s="94">
        <v>5.8122131116517002</v>
      </c>
      <c r="F27" s="94">
        <v>8.0132017441511998</v>
      </c>
      <c r="G27" s="94">
        <v>10.595681106786801</v>
      </c>
      <c r="H27" s="94">
        <v>12.488485872059201</v>
      </c>
      <c r="I27" s="94">
        <v>15.295014339388199</v>
      </c>
      <c r="J27" s="94">
        <v>17.372551552805401</v>
      </c>
      <c r="K27" s="94">
        <v>19.794092225676302</v>
      </c>
      <c r="L27" s="51">
        <v>21.339583238338399</v>
      </c>
      <c r="M27" s="26">
        <f>M32+M41</f>
        <v>6.207269121315095</v>
      </c>
      <c r="N27" s="24">
        <f t="shared" ref="N27:T27" si="27">N32+N41</f>
        <v>8.2599432004640754</v>
      </c>
      <c r="O27" s="24">
        <f t="shared" si="27"/>
        <v>11.234905583363144</v>
      </c>
      <c r="P27" s="24">
        <f t="shared" si="27"/>
        <v>13.347130848217478</v>
      </c>
      <c r="Q27" s="24">
        <f t="shared" si="27"/>
        <v>15.9061713366475</v>
      </c>
      <c r="R27" s="24">
        <f t="shared" si="27"/>
        <v>18.440834485867487</v>
      </c>
      <c r="S27" s="24">
        <f t="shared" si="27"/>
        <v>20.614065542749504</v>
      </c>
      <c r="T27" s="25">
        <f t="shared" si="27"/>
        <v>22.6648912660613</v>
      </c>
      <c r="U27" s="27">
        <f t="shared" si="1"/>
        <v>-0.39505600966339482</v>
      </c>
      <c r="V27" s="28">
        <f t="shared" si="1"/>
        <v>-0.24674145631287558</v>
      </c>
      <c r="W27" s="28">
        <f t="shared" si="1"/>
        <v>-0.63922447657634329</v>
      </c>
      <c r="X27" s="28">
        <f t="shared" si="1"/>
        <v>-0.85864497615827773</v>
      </c>
      <c r="Y27" s="28">
        <f t="shared" si="1"/>
        <v>-0.61115699725930028</v>
      </c>
      <c r="Z27" s="28">
        <f t="shared" si="1"/>
        <v>-1.0682829330620862</v>
      </c>
      <c r="AA27" s="28">
        <f t="shared" si="1"/>
        <v>-0.81997331707320242</v>
      </c>
      <c r="AB27" s="29">
        <f t="shared" si="1"/>
        <v>-1.325308027722901</v>
      </c>
      <c r="AC27" s="104">
        <f t="shared" si="4"/>
        <v>-5.9643881938283814</v>
      </c>
      <c r="AD27" s="104">
        <f>SUM(AC3:AC27)</f>
        <v>-168.96330269709466</v>
      </c>
    </row>
    <row r="30" spans="1:30">
      <c r="L30" s="1" t="s">
        <v>11</v>
      </c>
      <c r="M30" s="34" t="s">
        <v>123</v>
      </c>
      <c r="N30" s="34" t="s">
        <v>124</v>
      </c>
      <c r="O30" s="34" t="s">
        <v>125</v>
      </c>
      <c r="P30" s="34" t="s">
        <v>126</v>
      </c>
      <c r="Q30" s="34" t="s">
        <v>127</v>
      </c>
      <c r="R30" s="34" t="s">
        <v>128</v>
      </c>
      <c r="S30" s="34" t="s">
        <v>129</v>
      </c>
      <c r="T30" s="34" t="s">
        <v>130</v>
      </c>
      <c r="V30" s="1"/>
      <c r="W30" s="34"/>
      <c r="X30" s="34"/>
      <c r="Y30" s="34"/>
      <c r="Z30" s="34"/>
      <c r="AA30" s="34"/>
      <c r="AB30" s="34"/>
      <c r="AC30" s="34"/>
      <c r="AD30" s="34"/>
    </row>
    <row r="31" spans="1:30">
      <c r="L31" s="1">
        <v>0</v>
      </c>
      <c r="M31" s="39">
        <v>1.1323184725251751</v>
      </c>
      <c r="N31" s="39">
        <v>1.585428058702155</v>
      </c>
      <c r="O31" s="39">
        <v>1.6853186652037251</v>
      </c>
      <c r="P31" s="39">
        <v>2.2964612607085497</v>
      </c>
      <c r="Q31" s="39">
        <v>2.6293393944886647</v>
      </c>
      <c r="R31" s="39">
        <v>3.1288847848432049</v>
      </c>
      <c r="S31" s="39">
        <v>3.851349106672175</v>
      </c>
      <c r="T31" s="40">
        <v>4.0078569918400753</v>
      </c>
      <c r="V31" s="1"/>
      <c r="W31" s="39"/>
      <c r="X31" s="39"/>
      <c r="Y31" s="39"/>
      <c r="Z31" s="39"/>
      <c r="AA31" s="39"/>
      <c r="AB31" s="39"/>
      <c r="AC31" s="39"/>
      <c r="AD31" s="40"/>
    </row>
    <row r="32" spans="1:30">
      <c r="L32" s="1">
        <v>7.4999999999999997E-2</v>
      </c>
      <c r="M32" s="1">
        <v>2.4980602657485051</v>
      </c>
      <c r="N32" s="1">
        <v>3.7243455252208202</v>
      </c>
      <c r="O32" s="1">
        <v>5.876836750187695</v>
      </c>
      <c r="P32" s="1">
        <v>6.9925994728997996</v>
      </c>
      <c r="Q32" s="1">
        <v>8.3913859674118498</v>
      </c>
      <c r="R32" s="1">
        <v>9.721867647925599</v>
      </c>
      <c r="S32" s="1">
        <v>11.07112885614335</v>
      </c>
      <c r="T32" s="1">
        <v>12.2607583935175</v>
      </c>
      <c r="V32" s="1"/>
      <c r="W32" s="1"/>
      <c r="X32" s="1"/>
      <c r="Y32" s="1"/>
      <c r="Z32" s="1"/>
      <c r="AA32" s="1"/>
      <c r="AB32" s="1"/>
      <c r="AC32" s="1"/>
      <c r="AD32" s="1"/>
    </row>
    <row r="33" spans="1:30">
      <c r="L33" s="1">
        <v>0.15</v>
      </c>
      <c r="M33" s="1">
        <v>3.1399135536453002</v>
      </c>
      <c r="N33" s="1">
        <v>4.5554751973836094</v>
      </c>
      <c r="O33" s="1">
        <v>6.5768603661763194</v>
      </c>
      <c r="P33" s="1">
        <v>9.1095577653280007</v>
      </c>
      <c r="Q33" s="1">
        <v>11.390126320898499</v>
      </c>
      <c r="R33" s="1">
        <v>13.086957076014851</v>
      </c>
      <c r="S33" s="1">
        <v>14.83425169503335</v>
      </c>
      <c r="T33" s="1">
        <v>16.605405097974451</v>
      </c>
      <c r="V33" s="1"/>
      <c r="W33" s="1"/>
      <c r="X33" s="1"/>
      <c r="Y33" s="1"/>
      <c r="Z33" s="1"/>
      <c r="AA33" s="1"/>
      <c r="AB33" s="1"/>
      <c r="AC33" s="1"/>
      <c r="AD33" s="1"/>
    </row>
    <row r="34" spans="1:30">
      <c r="L34" s="1">
        <v>0.22500000000000001</v>
      </c>
      <c r="M34" s="1">
        <v>5.5188643817573801</v>
      </c>
      <c r="N34" s="1">
        <v>6.809399889742215</v>
      </c>
      <c r="O34" s="1">
        <v>9.2506699608727239</v>
      </c>
      <c r="P34" s="1">
        <v>12.263390863511699</v>
      </c>
      <c r="Q34" s="1">
        <v>15.353302250814501</v>
      </c>
      <c r="R34" s="1">
        <v>17.297100846466801</v>
      </c>
      <c r="S34" s="1">
        <v>17.514592474737398</v>
      </c>
      <c r="T34" s="1">
        <v>21.182355176659001</v>
      </c>
      <c r="V34" s="1"/>
      <c r="W34" s="1"/>
      <c r="X34" s="1"/>
      <c r="Y34" s="1"/>
      <c r="Z34" s="1"/>
      <c r="AA34" s="1"/>
      <c r="AB34" s="1"/>
      <c r="AC34" s="1"/>
      <c r="AD34" s="1"/>
    </row>
    <row r="35" spans="1:30">
      <c r="L35" s="1">
        <v>0.3</v>
      </c>
      <c r="M35" s="23">
        <v>7.3991059332118247</v>
      </c>
      <c r="N35" s="23">
        <v>10.174072731717899</v>
      </c>
      <c r="O35" s="23">
        <v>13.519805195858151</v>
      </c>
      <c r="P35" s="1">
        <v>15.67276486075535</v>
      </c>
      <c r="Q35" s="1">
        <v>17.044853367894298</v>
      </c>
      <c r="R35" s="1">
        <v>18.77941612637925</v>
      </c>
      <c r="S35" s="1">
        <v>23.572322723739902</v>
      </c>
      <c r="T35" s="1">
        <v>26.803313161476449</v>
      </c>
      <c r="V35" s="1"/>
      <c r="W35" s="23"/>
      <c r="X35" s="23"/>
      <c r="Y35" s="23"/>
      <c r="Z35" s="1"/>
      <c r="AA35" s="1"/>
      <c r="AB35" s="1"/>
      <c r="AC35" s="1"/>
      <c r="AD35" s="1"/>
    </row>
    <row r="36" spans="1:30">
      <c r="L36" s="1"/>
      <c r="M36" s="1"/>
      <c r="N36" s="1"/>
      <c r="O36" s="1"/>
      <c r="P36" s="1"/>
      <c r="Q36" s="1"/>
      <c r="R36" s="1"/>
      <c r="S36" s="1"/>
      <c r="T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>
      <c r="L37" s="1"/>
      <c r="M37" s="1"/>
      <c r="N37" s="1"/>
      <c r="O37" s="1"/>
      <c r="P37" s="1"/>
      <c r="Q37" s="1"/>
      <c r="R37" s="1"/>
      <c r="S37" s="1"/>
      <c r="T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>
      <c r="L38" s="1" t="s">
        <v>12</v>
      </c>
      <c r="M38" s="34" t="s">
        <v>123</v>
      </c>
      <c r="N38" s="34" t="s">
        <v>124</v>
      </c>
      <c r="O38" s="34" t="s">
        <v>125</v>
      </c>
      <c r="P38" s="34" t="s">
        <v>126</v>
      </c>
      <c r="Q38" s="34" t="s">
        <v>127</v>
      </c>
      <c r="R38" s="34" t="s">
        <v>128</v>
      </c>
      <c r="S38" s="34" t="s">
        <v>129</v>
      </c>
      <c r="T38" s="34" t="s">
        <v>130</v>
      </c>
      <c r="V38" s="1"/>
      <c r="W38" s="34"/>
      <c r="X38" s="34"/>
      <c r="Y38" s="34"/>
      <c r="Z38" s="34"/>
      <c r="AA38" s="34"/>
      <c r="AB38" s="34"/>
      <c r="AC38" s="34"/>
      <c r="AD38" s="34"/>
    </row>
    <row r="39" spans="1:30">
      <c r="L39" s="1">
        <v>0</v>
      </c>
      <c r="M39" s="39">
        <v>1.1323184725251751</v>
      </c>
      <c r="N39" s="39">
        <v>1.585428058702155</v>
      </c>
      <c r="O39" s="39">
        <v>1.6853186652037251</v>
      </c>
      <c r="P39" s="39">
        <v>2.2964612607085497</v>
      </c>
      <c r="Q39" s="39">
        <v>2.6293393944886647</v>
      </c>
      <c r="R39" s="39">
        <v>3.1288847848432049</v>
      </c>
      <c r="S39" s="39">
        <v>3.851349106672175</v>
      </c>
      <c r="T39" s="40">
        <v>4.0078569918400753</v>
      </c>
      <c r="V39" s="1"/>
      <c r="W39" s="39"/>
      <c r="X39" s="39"/>
      <c r="Y39" s="39"/>
      <c r="Z39" s="39"/>
      <c r="AA39" s="39"/>
      <c r="AB39" s="39"/>
      <c r="AC39" s="39"/>
      <c r="AD39" s="40"/>
    </row>
    <row r="40" spans="1:30">
      <c r="L40" s="1">
        <v>7.4999999999999997E-2</v>
      </c>
      <c r="M40" s="33">
        <v>2.6504724957257348</v>
      </c>
      <c r="N40" s="33">
        <v>3.2407681848589651</v>
      </c>
      <c r="O40" s="33">
        <v>4.2103589847020446</v>
      </c>
      <c r="P40" s="33">
        <v>5.1296211399894949</v>
      </c>
      <c r="Q40" s="33">
        <v>5.970367544203885</v>
      </c>
      <c r="R40" s="33">
        <v>6.9040834982104151</v>
      </c>
      <c r="S40" s="33">
        <v>7.9882708924416956</v>
      </c>
      <c r="T40" s="33">
        <v>8.3296806906858993</v>
      </c>
      <c r="V40" s="1"/>
      <c r="W40" s="33"/>
      <c r="X40" s="33"/>
      <c r="Y40" s="33"/>
      <c r="Z40" s="33"/>
      <c r="AA40" s="33"/>
      <c r="AB40" s="33"/>
      <c r="AC40" s="33"/>
      <c r="AD40" s="33"/>
    </row>
    <row r="41" spans="1:30">
      <c r="L41" s="1">
        <v>0.15</v>
      </c>
      <c r="M41" s="33">
        <v>3.7092088555665903</v>
      </c>
      <c r="N41" s="33">
        <v>4.5355976752432552</v>
      </c>
      <c r="O41" s="33">
        <v>5.3580688331754498</v>
      </c>
      <c r="P41" s="33">
        <v>6.3545313753176798</v>
      </c>
      <c r="Q41" s="33">
        <v>7.5147853692356499</v>
      </c>
      <c r="R41" s="33">
        <v>8.7189668379418883</v>
      </c>
      <c r="S41" s="33">
        <v>9.5429366866061542</v>
      </c>
      <c r="T41" s="33">
        <v>10.4041328725438</v>
      </c>
      <c r="V41" s="1"/>
      <c r="W41" s="33"/>
      <c r="X41" s="33"/>
      <c r="Y41" s="33"/>
      <c r="Z41" s="33"/>
      <c r="AA41" s="33"/>
      <c r="AB41" s="33"/>
      <c r="AC41" s="33"/>
      <c r="AD41" s="33"/>
    </row>
    <row r="42" spans="1:30">
      <c r="L42" s="1">
        <v>0.22500000000000001</v>
      </c>
      <c r="M42" s="33">
        <v>4.6540966070082757</v>
      </c>
      <c r="N42" s="33">
        <v>6.5227092372882254</v>
      </c>
      <c r="O42" s="33">
        <v>8.0693120512580663</v>
      </c>
      <c r="P42" s="33">
        <v>9.2252023414798003</v>
      </c>
      <c r="Q42" s="33">
        <v>10.39676242807915</v>
      </c>
      <c r="R42" s="33">
        <v>11.24781924196115</v>
      </c>
      <c r="S42" s="33">
        <v>11.7388268090066</v>
      </c>
      <c r="T42" s="33">
        <v>14.710471827620498</v>
      </c>
      <c r="V42" s="1"/>
      <c r="W42" s="33"/>
      <c r="X42" s="33"/>
      <c r="Y42" s="33"/>
      <c r="Z42" s="33"/>
      <c r="AA42" s="33"/>
      <c r="AB42" s="33"/>
      <c r="AC42" s="33"/>
      <c r="AD42" s="33"/>
    </row>
    <row r="43" spans="1:30">
      <c r="A43" t="s">
        <v>114</v>
      </c>
      <c r="L43" s="1">
        <v>0.3</v>
      </c>
      <c r="M43" s="39">
        <v>5.5744399107301099</v>
      </c>
      <c r="N43" s="39">
        <v>6.9663732093356305</v>
      </c>
      <c r="O43" s="39">
        <v>9.0015706909822839</v>
      </c>
      <c r="P43" s="39">
        <v>10.46213117046965</v>
      </c>
      <c r="Q43" s="39">
        <v>11.213019571528051</v>
      </c>
      <c r="R43" s="39">
        <v>12.88275366533915</v>
      </c>
      <c r="S43" s="39">
        <v>14.556144269711449</v>
      </c>
      <c r="T43" s="40">
        <v>16.619513765546301</v>
      </c>
      <c r="V43" s="1"/>
      <c r="W43" s="39"/>
      <c r="X43" s="39"/>
      <c r="Y43" s="39"/>
      <c r="Z43" s="39"/>
      <c r="AA43" s="39"/>
      <c r="AB43" s="39"/>
      <c r="AC43" s="39"/>
      <c r="AD43" s="40"/>
    </row>
    <row r="44" spans="1:30">
      <c r="M44" s="33"/>
      <c r="N44" s="33"/>
      <c r="O44" s="33"/>
      <c r="P44" s="33"/>
      <c r="Q44" s="33"/>
      <c r="R44" s="33"/>
      <c r="S44" s="33"/>
      <c r="T44" s="33"/>
    </row>
    <row r="45" spans="1:30">
      <c r="B45" t="s">
        <v>60</v>
      </c>
      <c r="C45" t="s">
        <v>108</v>
      </c>
      <c r="D45" t="s">
        <v>96</v>
      </c>
      <c r="E45" s="34" t="s">
        <v>123</v>
      </c>
      <c r="F45" s="34" t="s">
        <v>124</v>
      </c>
      <c r="G45" s="34" t="s">
        <v>125</v>
      </c>
      <c r="H45" s="34" t="s">
        <v>126</v>
      </c>
      <c r="I45" s="34" t="s">
        <v>127</v>
      </c>
      <c r="J45" s="34" t="s">
        <v>128</v>
      </c>
      <c r="K45" s="34" t="s">
        <v>129</v>
      </c>
      <c r="L45" s="34" t="s">
        <v>130</v>
      </c>
    </row>
    <row r="46" spans="1:30">
      <c r="A46" t="s">
        <v>109</v>
      </c>
      <c r="B46">
        <f>0.6*0.1</f>
        <v>0.06</v>
      </c>
      <c r="C46">
        <f>0.6*0.15</f>
        <v>0.09</v>
      </c>
      <c r="D46">
        <v>0</v>
      </c>
      <c r="E46">
        <v>5.0961042997899213</v>
      </c>
      <c r="F46">
        <v>8.8688922744328984</v>
      </c>
      <c r="G46">
        <v>9.8603783464657191</v>
      </c>
      <c r="H46">
        <v>12.431015070141264</v>
      </c>
      <c r="I46">
        <v>10.173302750188263</v>
      </c>
      <c r="J46">
        <v>16.230625136531895</v>
      </c>
      <c r="K46">
        <v>17.548260393635058</v>
      </c>
      <c r="L46">
        <v>20.258781776355615</v>
      </c>
    </row>
    <row r="47" spans="1:30">
      <c r="A47" t="s">
        <v>110</v>
      </c>
      <c r="B47">
        <f>0.6*0.2</f>
        <v>0.12</v>
      </c>
      <c r="C47">
        <f>0.6*0.2</f>
        <v>0.12</v>
      </c>
      <c r="D47">
        <v>0</v>
      </c>
      <c r="E47">
        <v>6.6322278459207986</v>
      </c>
      <c r="F47">
        <v>11.227653099754637</v>
      </c>
      <c r="G47">
        <v>16.898755991384753</v>
      </c>
      <c r="H47">
        <v>18.227008326471346</v>
      </c>
      <c r="I47">
        <v>23.160038033726082</v>
      </c>
      <c r="J47">
        <v>23.50872522644551</v>
      </c>
      <c r="K47">
        <v>26.341901799553746</v>
      </c>
      <c r="L47">
        <v>30.162652889648243</v>
      </c>
    </row>
    <row r="48" spans="1:30">
      <c r="A48" t="s">
        <v>111</v>
      </c>
      <c r="B48">
        <f>0.35*0.6</f>
        <v>0.21</v>
      </c>
      <c r="C48">
        <f>0.6*0.1</f>
        <v>0.06</v>
      </c>
      <c r="D48">
        <v>0</v>
      </c>
      <c r="E48">
        <v>6.6417273367480867</v>
      </c>
      <c r="F48">
        <v>10.394212478054296</v>
      </c>
      <c r="G48">
        <v>12.435392286502854</v>
      </c>
      <c r="H48">
        <v>16.021356941542447</v>
      </c>
      <c r="I48">
        <v>20.111725933058601</v>
      </c>
      <c r="J48">
        <v>22.004359782001963</v>
      </c>
      <c r="K48">
        <v>23.49000564157998</v>
      </c>
      <c r="L48">
        <v>27.671737383111573</v>
      </c>
    </row>
    <row r="49" spans="1:17">
      <c r="A49" t="s">
        <v>112</v>
      </c>
      <c r="B49">
        <f>0.15*0.6</f>
        <v>0.09</v>
      </c>
      <c r="C49">
        <f>0.6*0.1</f>
        <v>0.06</v>
      </c>
      <c r="D49">
        <v>0</v>
      </c>
      <c r="E49">
        <v>6.2966723022861686</v>
      </c>
      <c r="F49">
        <v>9.0668914655978554</v>
      </c>
      <c r="G49">
        <v>11.595898067706695</v>
      </c>
      <c r="H49">
        <v>14.650636294522066</v>
      </c>
      <c r="I49">
        <v>17.220155431041437</v>
      </c>
      <c r="J49">
        <v>18.74370612166561</v>
      </c>
      <c r="K49">
        <v>19.579661314467284</v>
      </c>
      <c r="L49">
        <v>23.167302350241076</v>
      </c>
    </row>
    <row r="50" spans="1:17">
      <c r="A50" t="s">
        <v>113</v>
      </c>
      <c r="B50">
        <f>0.15*0.6</f>
        <v>0.09</v>
      </c>
      <c r="C50">
        <f>0.6*0.45</f>
        <v>0.27</v>
      </c>
      <c r="D50">
        <v>0</v>
      </c>
      <c r="E50">
        <v>5.1332640727319649</v>
      </c>
      <c r="F50">
        <v>6.9031495990246263</v>
      </c>
      <c r="G50">
        <v>8.6722388966225896</v>
      </c>
      <c r="H50">
        <v>10.693353306850994</v>
      </c>
      <c r="I50">
        <v>12.784824537326362</v>
      </c>
      <c r="J50">
        <v>13.631769337163533</v>
      </c>
      <c r="K50">
        <v>14.977809934485553</v>
      </c>
      <c r="L50">
        <v>18.069987331031985</v>
      </c>
    </row>
    <row r="51" spans="1:17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</row>
  </sheetData>
  <mergeCells count="8">
    <mergeCell ref="N51:O51"/>
    <mergeCell ref="P51:Q51"/>
    <mergeCell ref="B51:C51"/>
    <mergeCell ref="D51:E51"/>
    <mergeCell ref="F51:G51"/>
    <mergeCell ref="H51:I51"/>
    <mergeCell ref="J51:K51"/>
    <mergeCell ref="L51:M51"/>
  </mergeCells>
  <phoneticPr fontId="29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A26" workbookViewId="0">
      <selection activeCell="O40" sqref="O40:O41"/>
    </sheetView>
  </sheetViews>
  <sheetFormatPr defaultRowHeight="15"/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57</v>
      </c>
      <c r="N1" s="1"/>
      <c r="O1" s="1"/>
      <c r="P1" s="1"/>
      <c r="Q1" s="1"/>
      <c r="R1" s="1"/>
      <c r="S1" s="1"/>
      <c r="T1" s="1"/>
      <c r="U1" s="1" t="s">
        <v>58</v>
      </c>
      <c r="V1" s="1"/>
      <c r="W1" s="1"/>
      <c r="X1" s="1"/>
      <c r="Y1" s="1"/>
      <c r="Z1" s="1"/>
      <c r="AA1" s="1"/>
      <c r="AB1" s="1"/>
    </row>
    <row r="2" spans="1:28">
      <c r="A2" s="1" t="s">
        <v>59</v>
      </c>
      <c r="B2" s="3"/>
      <c r="C2" s="4" t="s">
        <v>60</v>
      </c>
      <c r="D2" s="5" t="s">
        <v>61</v>
      </c>
      <c r="E2" s="1" t="s">
        <v>123</v>
      </c>
      <c r="F2" s="1" t="s">
        <v>124</v>
      </c>
      <c r="G2" s="1" t="s">
        <v>125</v>
      </c>
      <c r="H2" s="1" t="s">
        <v>126</v>
      </c>
      <c r="I2" s="1" t="s">
        <v>127</v>
      </c>
      <c r="J2" s="1" t="s">
        <v>128</v>
      </c>
      <c r="K2" s="1" t="s">
        <v>129</v>
      </c>
      <c r="L2" s="1" t="s">
        <v>62</v>
      </c>
      <c r="M2" s="1" t="s">
        <v>123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62</v>
      </c>
      <c r="U2" s="1" t="s">
        <v>123</v>
      </c>
      <c r="V2" s="1" t="s">
        <v>124</v>
      </c>
      <c r="W2" s="1" t="s">
        <v>125</v>
      </c>
      <c r="X2" s="1" t="s">
        <v>126</v>
      </c>
      <c r="Y2" s="1" t="s">
        <v>127</v>
      </c>
      <c r="Z2" s="1" t="s">
        <v>128</v>
      </c>
      <c r="AA2" s="1" t="s">
        <v>129</v>
      </c>
      <c r="AB2" s="1" t="s">
        <v>62</v>
      </c>
    </row>
    <row r="3" spans="1:28">
      <c r="A3" s="41">
        <f>C3+D3</f>
        <v>0.3</v>
      </c>
      <c r="B3" s="87" t="s">
        <v>63</v>
      </c>
      <c r="C3" s="88">
        <v>0.15</v>
      </c>
      <c r="D3" s="89">
        <v>0.15</v>
      </c>
      <c r="E3" s="93">
        <v>5.5500268899999998</v>
      </c>
      <c r="F3" s="93">
        <v>8.7051725399999995</v>
      </c>
      <c r="G3" s="93">
        <v>10.2300196</v>
      </c>
      <c r="H3" s="93">
        <v>12.6283598</v>
      </c>
      <c r="I3" s="93">
        <v>14.9730902</v>
      </c>
      <c r="J3" s="93">
        <v>17.232770899999998</v>
      </c>
      <c r="K3" s="93">
        <v>19.587579699999999</v>
      </c>
      <c r="L3" s="38">
        <v>24.705310799999999</v>
      </c>
      <c r="M3" s="7">
        <f>M33+M41</f>
        <v>5.734448951858556</v>
      </c>
      <c r="N3" s="8">
        <f t="shared" ref="N3:T3" si="0">N33+N41</f>
        <v>8.570380865574208</v>
      </c>
      <c r="O3" s="8">
        <f t="shared" si="0"/>
        <v>10.383230434288084</v>
      </c>
      <c r="P3" s="8">
        <f t="shared" si="0"/>
        <v>12.66115941336977</v>
      </c>
      <c r="Q3" s="8">
        <f t="shared" si="0"/>
        <v>15.075901859689601</v>
      </c>
      <c r="R3" s="8">
        <f t="shared" si="0"/>
        <v>16.945188434268992</v>
      </c>
      <c r="S3" s="8">
        <f t="shared" si="0"/>
        <v>19.038276980193054</v>
      </c>
      <c r="T3" s="9">
        <f t="shared" si="0"/>
        <v>23.928394625538626</v>
      </c>
      <c r="U3" s="10">
        <f t="shared" ref="U3:AB27" si="1">E3-M3</f>
        <v>-0.18442206185855614</v>
      </c>
      <c r="V3" s="11">
        <f t="shared" si="1"/>
        <v>0.13479167442579154</v>
      </c>
      <c r="W3" s="11">
        <f t="shared" si="1"/>
        <v>-0.15321083428808357</v>
      </c>
      <c r="X3" s="11">
        <f t="shared" si="1"/>
        <v>-3.2799613369769887E-2</v>
      </c>
      <c r="Y3" s="11">
        <f t="shared" si="1"/>
        <v>-0.1028116596896016</v>
      </c>
      <c r="Z3" s="11">
        <f t="shared" si="1"/>
        <v>0.28758246573100621</v>
      </c>
      <c r="AA3" s="11">
        <f t="shared" si="1"/>
        <v>0.54930271980694556</v>
      </c>
      <c r="AB3" s="12">
        <f t="shared" si="1"/>
        <v>0.77691617446137329</v>
      </c>
    </row>
    <row r="4" spans="1:28">
      <c r="A4" s="42">
        <f t="shared" ref="A4:A27" si="2">C4+D4</f>
        <v>0.15</v>
      </c>
      <c r="B4" s="32" t="s">
        <v>64</v>
      </c>
      <c r="C4" s="14">
        <v>0.15</v>
      </c>
      <c r="D4" s="15">
        <v>0</v>
      </c>
      <c r="E4" s="39">
        <v>3.2943675395469612</v>
      </c>
      <c r="F4" s="39">
        <v>5.4553154382297571</v>
      </c>
      <c r="G4" s="39">
        <v>6.9850128599999977</v>
      </c>
      <c r="H4" s="39">
        <v>8.5183424364532421</v>
      </c>
      <c r="I4" s="39">
        <v>10.043755772337665</v>
      </c>
      <c r="J4" s="39">
        <v>10.874774955199666</v>
      </c>
      <c r="K4" s="39">
        <v>11.935085769598832</v>
      </c>
      <c r="L4" s="40">
        <v>14.735852315178651</v>
      </c>
      <c r="M4" s="16">
        <f>M33</f>
        <v>3.1402420924378758</v>
      </c>
      <c r="N4" s="17">
        <f t="shared" ref="N4:T4" si="3">N33</f>
        <v>5.3261604354477079</v>
      </c>
      <c r="O4" s="17">
        <f t="shared" si="3"/>
        <v>6.8367657424067243</v>
      </c>
      <c r="P4" s="17">
        <f t="shared" si="3"/>
        <v>8.4801505345195807</v>
      </c>
      <c r="Q4" s="17">
        <f t="shared" si="3"/>
        <v>9.7669124464340413</v>
      </c>
      <c r="R4" s="17">
        <f t="shared" si="3"/>
        <v>10.696325865168884</v>
      </c>
      <c r="S4" s="17">
        <f t="shared" si="3"/>
        <v>11.652188846599365</v>
      </c>
      <c r="T4" s="18">
        <f t="shared" si="3"/>
        <v>14.331604053473725</v>
      </c>
      <c r="U4" s="19">
        <f t="shared" si="1"/>
        <v>0.15412544710908538</v>
      </c>
      <c r="V4" s="20">
        <f t="shared" si="1"/>
        <v>0.12915500278204917</v>
      </c>
      <c r="W4" s="20">
        <f t="shared" si="1"/>
        <v>0.14824711759327336</v>
      </c>
      <c r="X4" s="20">
        <f t="shared" si="1"/>
        <v>3.8191901933661399E-2</v>
      </c>
      <c r="Y4" s="20">
        <f t="shared" si="1"/>
        <v>0.27684332590362359</v>
      </c>
      <c r="Z4" s="20">
        <f t="shared" si="1"/>
        <v>0.17844909003078158</v>
      </c>
      <c r="AA4" s="20">
        <f t="shared" si="1"/>
        <v>0.28289692299946623</v>
      </c>
      <c r="AB4" s="21">
        <f t="shared" si="1"/>
        <v>0.40424826170492523</v>
      </c>
    </row>
    <row r="5" spans="1:28">
      <c r="A5" s="42">
        <f t="shared" si="2"/>
        <v>0</v>
      </c>
      <c r="B5" s="32" t="s">
        <v>65</v>
      </c>
      <c r="C5" s="14">
        <v>0</v>
      </c>
      <c r="D5" s="15">
        <v>0</v>
      </c>
      <c r="E5" s="1">
        <v>0.43194743585273443</v>
      </c>
      <c r="F5" s="1">
        <v>0.78203161251732567</v>
      </c>
      <c r="G5" s="1">
        <v>0.84936623867548633</v>
      </c>
      <c r="H5" s="1">
        <v>1.5345402976596674</v>
      </c>
      <c r="I5" s="1">
        <v>2.0517968864319904</v>
      </c>
      <c r="J5" s="1">
        <v>2.2705645722487233</v>
      </c>
      <c r="K5" s="1">
        <v>2.5516377420209437</v>
      </c>
      <c r="L5" s="1">
        <v>2.9711987199999998</v>
      </c>
      <c r="M5" s="16">
        <f>M39</f>
        <v>0.45315298159796424</v>
      </c>
      <c r="N5" s="17">
        <f t="shared" ref="N5:T5" si="4">N39</f>
        <v>0.76688214727446891</v>
      </c>
      <c r="O5" s="17">
        <f t="shared" si="4"/>
        <v>0.80211736616893614</v>
      </c>
      <c r="P5" s="17">
        <f t="shared" si="4"/>
        <v>1.4687578216596688</v>
      </c>
      <c r="Q5" s="17">
        <f t="shared" si="4"/>
        <v>2.1157424714319903</v>
      </c>
      <c r="R5" s="17">
        <f t="shared" si="4"/>
        <v>2.3788958143529717</v>
      </c>
      <c r="S5" s="17">
        <f t="shared" si="4"/>
        <v>2.3768661468293422</v>
      </c>
      <c r="T5" s="18">
        <f t="shared" si="4"/>
        <v>2.9455357150000001</v>
      </c>
      <c r="U5" s="19">
        <f t="shared" si="1"/>
        <v>-2.1205545745229815E-2</v>
      </c>
      <c r="V5" s="20">
        <f t="shared" si="1"/>
        <v>1.5149465242856763E-2</v>
      </c>
      <c r="W5" s="20">
        <f t="shared" si="1"/>
        <v>4.7248872506550188E-2</v>
      </c>
      <c r="X5" s="20">
        <f t="shared" si="1"/>
        <v>6.5782475999998535E-2</v>
      </c>
      <c r="Y5" s="20">
        <f t="shared" si="1"/>
        <v>-6.3945584999999916E-2</v>
      </c>
      <c r="Z5" s="20">
        <f t="shared" si="1"/>
        <v>-0.10833124210424838</v>
      </c>
      <c r="AA5" s="20">
        <f t="shared" si="1"/>
        <v>0.17477159519160157</v>
      </c>
      <c r="AB5" s="21">
        <f t="shared" si="1"/>
        <v>2.5663004999999739E-2</v>
      </c>
    </row>
    <row r="6" spans="1:28">
      <c r="A6" s="42">
        <f t="shared" si="2"/>
        <v>0.3</v>
      </c>
      <c r="B6" s="32" t="s">
        <v>66</v>
      </c>
      <c r="C6" s="14">
        <v>0</v>
      </c>
      <c r="D6" s="15">
        <v>0.3</v>
      </c>
      <c r="E6" s="33">
        <v>4.5575506125420802</v>
      </c>
      <c r="F6" s="33">
        <v>6.33503102272934</v>
      </c>
      <c r="G6" s="33">
        <v>7.48366141221888</v>
      </c>
      <c r="H6" s="33">
        <v>8.4332502444535997</v>
      </c>
      <c r="I6" s="33">
        <v>8.9867506317348003</v>
      </c>
      <c r="J6" s="33">
        <v>10.5252024844409</v>
      </c>
      <c r="K6" s="33">
        <v>12.359463385311599</v>
      </c>
      <c r="L6" s="33">
        <v>15.316786308097001</v>
      </c>
      <c r="M6" s="16">
        <f>M43</f>
        <v>4.4058795850463452</v>
      </c>
      <c r="N6" s="17">
        <f t="shared" ref="N6:T6" si="5">N43</f>
        <v>6.5321871865197796</v>
      </c>
      <c r="O6" s="17">
        <f t="shared" si="5"/>
        <v>7.3512731244165002</v>
      </c>
      <c r="P6" s="17">
        <f t="shared" si="5"/>
        <v>8.4434467847389989</v>
      </c>
      <c r="Q6" s="17">
        <f t="shared" si="5"/>
        <v>8.6520498092427012</v>
      </c>
      <c r="R6" s="17">
        <f t="shared" si="5"/>
        <v>10.363843869440899</v>
      </c>
      <c r="S6" s="17">
        <f t="shared" si="5"/>
        <v>12.606288489972599</v>
      </c>
      <c r="T6" s="18">
        <f t="shared" si="5"/>
        <v>15.348878993363501</v>
      </c>
      <c r="U6" s="19">
        <f t="shared" si="1"/>
        <v>0.15167102749573491</v>
      </c>
      <c r="V6" s="20">
        <f t="shared" si="1"/>
        <v>-0.19715616379043954</v>
      </c>
      <c r="W6" s="20">
        <f t="shared" si="1"/>
        <v>0.13238828780237988</v>
      </c>
      <c r="X6" s="20">
        <f t="shared" si="1"/>
        <v>-1.019654028539918E-2</v>
      </c>
      <c r="Y6" s="20">
        <f t="shared" si="1"/>
        <v>0.33470082249209909</v>
      </c>
      <c r="Z6" s="20">
        <f t="shared" si="1"/>
        <v>0.16135861500000104</v>
      </c>
      <c r="AA6" s="20">
        <f t="shared" si="1"/>
        <v>-0.24682510466099927</v>
      </c>
      <c r="AB6" s="21">
        <f t="shared" si="1"/>
        <v>-3.2092685266499998E-2</v>
      </c>
    </row>
    <row r="7" spans="1:28">
      <c r="A7" s="42">
        <f t="shared" si="2"/>
        <v>0.375</v>
      </c>
      <c r="B7" s="32" t="s">
        <v>67</v>
      </c>
      <c r="C7" s="14">
        <v>0.3</v>
      </c>
      <c r="D7" s="15">
        <v>7.4999999999999997E-2</v>
      </c>
      <c r="E7" s="39">
        <v>8.2499952299999997</v>
      </c>
      <c r="F7" s="39">
        <v>12.922860099999999</v>
      </c>
      <c r="G7" s="39">
        <v>15.765090000000001</v>
      </c>
      <c r="H7" s="39">
        <v>20.3216991</v>
      </c>
      <c r="I7" s="39">
        <v>24.008729899999999</v>
      </c>
      <c r="J7" s="39">
        <v>25.629940000000001</v>
      </c>
      <c r="K7" s="39">
        <v>28.6808701</v>
      </c>
      <c r="L7" s="40">
        <v>34.585800200000001</v>
      </c>
      <c r="M7" s="16">
        <f>M35+M40</f>
        <v>7.9966080958800729</v>
      </c>
      <c r="N7" s="17">
        <f t="shared" ref="N7:T7" si="6">N35+N40</f>
        <v>11.785925926663221</v>
      </c>
      <c r="O7" s="17">
        <f t="shared" si="6"/>
        <v>15.118930276387154</v>
      </c>
      <c r="P7" s="17">
        <f t="shared" si="6"/>
        <v>19.584522354243745</v>
      </c>
      <c r="Q7" s="17">
        <f t="shared" si="6"/>
        <v>23.509714779318916</v>
      </c>
      <c r="R7" s="17">
        <f t="shared" si="6"/>
        <v>25.465738980184295</v>
      </c>
      <c r="S7" s="17">
        <f t="shared" si="6"/>
        <v>27.734784153171134</v>
      </c>
      <c r="T7" s="18">
        <f t="shared" si="6"/>
        <v>33.114609824705703</v>
      </c>
      <c r="U7" s="19">
        <f t="shared" si="1"/>
        <v>0.25338713411992675</v>
      </c>
      <c r="V7" s="20">
        <f t="shared" si="1"/>
        <v>1.1369341733367779</v>
      </c>
      <c r="W7" s="20">
        <f t="shared" si="1"/>
        <v>0.6461597236128469</v>
      </c>
      <c r="X7" s="20">
        <f t="shared" si="1"/>
        <v>0.7371767457562548</v>
      </c>
      <c r="Y7" s="20">
        <f t="shared" si="1"/>
        <v>0.49901512068108289</v>
      </c>
      <c r="Z7" s="20">
        <f t="shared" si="1"/>
        <v>0.16420101981570667</v>
      </c>
      <c r="AA7" s="20">
        <f t="shared" si="1"/>
        <v>0.94608594682886604</v>
      </c>
      <c r="AB7" s="21">
        <f t="shared" si="1"/>
        <v>1.4711903752942987</v>
      </c>
    </row>
    <row r="8" spans="1:28">
      <c r="A8" s="42">
        <f t="shared" si="2"/>
        <v>0.375</v>
      </c>
      <c r="B8" s="32" t="s">
        <v>68</v>
      </c>
      <c r="C8" s="14">
        <v>7.4999999999999997E-2</v>
      </c>
      <c r="D8" s="15">
        <v>0.3</v>
      </c>
      <c r="E8" s="39">
        <v>6.4128232000000001</v>
      </c>
      <c r="F8" s="39">
        <v>8.9126186399999998</v>
      </c>
      <c r="G8" s="39">
        <v>10.93262</v>
      </c>
      <c r="H8" s="39">
        <v>12.772100399999999</v>
      </c>
      <c r="I8" s="39">
        <v>14.290010499999999</v>
      </c>
      <c r="J8" s="39">
        <v>16.776470199999999</v>
      </c>
      <c r="K8" s="39">
        <v>19.321840300000002</v>
      </c>
      <c r="L8" s="40">
        <v>23.820289599999999</v>
      </c>
      <c r="M8" s="16">
        <f>M32+M43</f>
        <v>6.6296352537980159</v>
      </c>
      <c r="N8" s="17">
        <f t="shared" ref="N8:T8" si="7">N32+N43</f>
        <v>9.3136824065471</v>
      </c>
      <c r="O8" s="17">
        <f t="shared" si="7"/>
        <v>11.522151334378652</v>
      </c>
      <c r="P8" s="17">
        <f t="shared" si="7"/>
        <v>12.948368163100962</v>
      </c>
      <c r="Q8" s="17">
        <f t="shared" si="7"/>
        <v>14.156287174624119</v>
      </c>
      <c r="R8" s="17">
        <f t="shared" si="7"/>
        <v>16.155804286671799</v>
      </c>
      <c r="S8" s="17">
        <f t="shared" si="7"/>
        <v>18.952185918359909</v>
      </c>
      <c r="T8" s="18">
        <f t="shared" si="7"/>
        <v>23.482623614982771</v>
      </c>
      <c r="U8" s="19">
        <f t="shared" si="1"/>
        <v>-0.21681205379801582</v>
      </c>
      <c r="V8" s="20">
        <f t="shared" si="1"/>
        <v>-0.40106376654710019</v>
      </c>
      <c r="W8" s="20">
        <f t="shared" si="1"/>
        <v>-0.58953133437865191</v>
      </c>
      <c r="X8" s="20">
        <f t="shared" si="1"/>
        <v>-0.17626776310096304</v>
      </c>
      <c r="Y8" s="20">
        <f t="shared" si="1"/>
        <v>0.13372332537588072</v>
      </c>
      <c r="Z8" s="20">
        <f t="shared" si="1"/>
        <v>0.62066591332819954</v>
      </c>
      <c r="AA8" s="20">
        <f t="shared" si="1"/>
        <v>0.36965438164009257</v>
      </c>
      <c r="AB8" s="21">
        <f t="shared" si="1"/>
        <v>0.33766598501722811</v>
      </c>
    </row>
    <row r="9" spans="1:28">
      <c r="A9" s="42">
        <f t="shared" si="2"/>
        <v>0.44999999999999996</v>
      </c>
      <c r="B9" s="32" t="s">
        <v>69</v>
      </c>
      <c r="C9" s="14">
        <v>0.3</v>
      </c>
      <c r="D9" s="15">
        <v>0.15</v>
      </c>
      <c r="E9" s="39">
        <v>9.8283462499999992</v>
      </c>
      <c r="F9" s="39">
        <v>13.6629</v>
      </c>
      <c r="G9" s="39">
        <v>16.426649099999999</v>
      </c>
      <c r="H9" s="39">
        <v>20.9309406</v>
      </c>
      <c r="I9" s="39">
        <v>25.098480200000001</v>
      </c>
      <c r="J9" s="39">
        <v>27.9164791</v>
      </c>
      <c r="K9" s="39">
        <v>30.290439599999999</v>
      </c>
      <c r="L9" s="40">
        <v>37.869090999999997</v>
      </c>
      <c r="M9" s="16">
        <f>M35+M41</f>
        <v>9.7525137046342252</v>
      </c>
      <c r="N9" s="17">
        <f t="shared" ref="N9:T9" si="8">N35+N41</f>
        <v>13.52154550076572</v>
      </c>
      <c r="O9" s="17">
        <f t="shared" si="8"/>
        <v>16.540941725167265</v>
      </c>
      <c r="P9" s="17">
        <f t="shared" si="8"/>
        <v>21.022054085101626</v>
      </c>
      <c r="Q9" s="17">
        <f t="shared" si="8"/>
        <v>25.356365050392007</v>
      </c>
      <c r="R9" s="17">
        <f t="shared" si="8"/>
        <v>27.049220226792421</v>
      </c>
      <c r="S9" s="17">
        <f t="shared" si="8"/>
        <v>29.452392642417124</v>
      </c>
      <c r="T9" s="18">
        <f t="shared" si="8"/>
        <v>35.978192223054052</v>
      </c>
      <c r="U9" s="19">
        <f t="shared" si="1"/>
        <v>7.5832545365773996E-2</v>
      </c>
      <c r="V9" s="20">
        <f t="shared" si="1"/>
        <v>0.14135449923428034</v>
      </c>
      <c r="W9" s="20">
        <f t="shared" si="1"/>
        <v>-0.11429262516726624</v>
      </c>
      <c r="X9" s="20">
        <f t="shared" si="1"/>
        <v>-9.1113485101626424E-2</v>
      </c>
      <c r="Y9" s="20">
        <f t="shared" si="1"/>
        <v>-0.25788485039200637</v>
      </c>
      <c r="Z9" s="20">
        <f t="shared" si="1"/>
        <v>0.86725887320757877</v>
      </c>
      <c r="AA9" s="20">
        <f t="shared" si="1"/>
        <v>0.83804695758287551</v>
      </c>
      <c r="AB9" s="21">
        <f t="shared" si="1"/>
        <v>1.8908987769459458</v>
      </c>
    </row>
    <row r="10" spans="1:28">
      <c r="A10" s="42">
        <f t="shared" si="2"/>
        <v>0.22499999999999998</v>
      </c>
      <c r="B10" s="32" t="s">
        <v>70</v>
      </c>
      <c r="C10" s="14">
        <v>0.15</v>
      </c>
      <c r="D10" s="15">
        <v>7.4999999999999997E-2</v>
      </c>
      <c r="E10" s="39">
        <v>4.57039785</v>
      </c>
      <c r="F10" s="39">
        <v>7.0143652000000003</v>
      </c>
      <c r="G10" s="39">
        <v>8.5625028600000004</v>
      </c>
      <c r="H10" s="39">
        <v>10.958849900000001</v>
      </c>
      <c r="I10" s="39">
        <v>13.222379699999999</v>
      </c>
      <c r="J10" s="39">
        <v>14.8260202</v>
      </c>
      <c r="K10" s="39">
        <v>17.296340900000001</v>
      </c>
      <c r="L10" s="40">
        <v>21.634559599999999</v>
      </c>
      <c r="M10" s="16">
        <f>M33+M40</f>
        <v>3.9785433431044037</v>
      </c>
      <c r="N10" s="17">
        <f t="shared" ref="N10:T10" si="9">N33+N40</f>
        <v>6.8347612914717102</v>
      </c>
      <c r="O10" s="17">
        <f t="shared" si="9"/>
        <v>8.9612189855079745</v>
      </c>
      <c r="P10" s="17">
        <f t="shared" si="9"/>
        <v>11.223627682511891</v>
      </c>
      <c r="Q10" s="17">
        <f t="shared" si="9"/>
        <v>13.229251588616512</v>
      </c>
      <c r="R10" s="17">
        <f>R33+R40</f>
        <v>15.361707187660869</v>
      </c>
      <c r="S10" s="17">
        <f t="shared" si="9"/>
        <v>17.320668490947064</v>
      </c>
      <c r="T10" s="18">
        <f t="shared" si="9"/>
        <v>21.064812227190274</v>
      </c>
      <c r="U10" s="35">
        <f t="shared" si="1"/>
        <v>0.59185450689559627</v>
      </c>
      <c r="V10" s="36">
        <f t="shared" si="1"/>
        <v>0.17960390852829011</v>
      </c>
      <c r="W10" s="36">
        <f t="shared" si="1"/>
        <v>-0.39871612550797408</v>
      </c>
      <c r="X10" s="36">
        <f t="shared" si="1"/>
        <v>-0.26477778251189044</v>
      </c>
      <c r="Y10" s="36">
        <f t="shared" si="1"/>
        <v>-6.8718886165122228E-3</v>
      </c>
      <c r="Z10" s="36">
        <f t="shared" si="1"/>
        <v>-0.53568698766086875</v>
      </c>
      <c r="AA10" s="36">
        <f t="shared" si="1"/>
        <v>-2.4327590947063271E-2</v>
      </c>
      <c r="AB10" s="37">
        <f t="shared" si="1"/>
        <v>0.56974737280972576</v>
      </c>
    </row>
    <row r="11" spans="1:28">
      <c r="A11" s="42">
        <f t="shared" si="2"/>
        <v>0.15</v>
      </c>
      <c r="B11" s="32" t="s">
        <v>71</v>
      </c>
      <c r="C11" s="14">
        <v>7.4999999999999997E-2</v>
      </c>
      <c r="D11" s="15">
        <v>7.4999999999999997E-2</v>
      </c>
      <c r="E11" s="39">
        <v>3.1895780600000001</v>
      </c>
      <c r="F11" s="39">
        <v>4.3928470600000002</v>
      </c>
      <c r="G11" s="39">
        <v>5.9273328799999998</v>
      </c>
      <c r="H11" s="39">
        <v>6.8921380000000001</v>
      </c>
      <c r="I11" s="39">
        <v>8.9677619899999996</v>
      </c>
      <c r="J11" s="39">
        <v>9.9271354699999996</v>
      </c>
      <c r="K11" s="39">
        <v>11.734979600000001</v>
      </c>
      <c r="L11" s="40">
        <v>14.9709196</v>
      </c>
      <c r="M11" s="16">
        <f>M32+M40</f>
        <v>3.0620569194181986</v>
      </c>
      <c r="N11" s="17">
        <f t="shared" ref="N11:T11" si="10">N32+N40</f>
        <v>4.2900960760513227</v>
      </c>
      <c r="O11" s="17">
        <f t="shared" si="10"/>
        <v>6.295331453063401</v>
      </c>
      <c r="P11" s="17">
        <f t="shared" si="10"/>
        <v>7.2483985263542747</v>
      </c>
      <c r="Q11" s="17">
        <f t="shared" si="10"/>
        <v>8.9665765075638877</v>
      </c>
      <c r="R11" s="17">
        <f t="shared" si="10"/>
        <v>10.457341739722885</v>
      </c>
      <c r="S11" s="17">
        <f t="shared" si="10"/>
        <v>12.014377072735011</v>
      </c>
      <c r="T11" s="18">
        <f t="shared" si="10"/>
        <v>14.866952795335822</v>
      </c>
      <c r="U11" s="19">
        <f t="shared" si="1"/>
        <v>0.12752114058180153</v>
      </c>
      <c r="V11" s="20">
        <f t="shared" si="1"/>
        <v>0.10275098394867754</v>
      </c>
      <c r="W11" s="20">
        <f t="shared" si="1"/>
        <v>-0.36799857306340122</v>
      </c>
      <c r="X11" s="20">
        <f t="shared" si="1"/>
        <v>-0.35626052635427463</v>
      </c>
      <c r="Y11" s="20">
        <f t="shared" si="1"/>
        <v>1.1854824361119398E-3</v>
      </c>
      <c r="Z11" s="20">
        <f t="shared" si="1"/>
        <v>-0.53020626972288554</v>
      </c>
      <c r="AA11" s="20">
        <f t="shared" si="1"/>
        <v>-0.2793974727350097</v>
      </c>
      <c r="AB11" s="21">
        <f t="shared" si="1"/>
        <v>0.10396680466417862</v>
      </c>
    </row>
    <row r="12" spans="1:28">
      <c r="A12" s="42">
        <f t="shared" si="2"/>
        <v>0.3</v>
      </c>
      <c r="B12" s="32" t="s">
        <v>72</v>
      </c>
      <c r="C12" s="14">
        <v>7.4999999999999997E-2</v>
      </c>
      <c r="D12" s="15">
        <v>0.22500000000000001</v>
      </c>
      <c r="E12" s="39">
        <v>5.99096107</v>
      </c>
      <c r="F12" s="39">
        <v>7.2400979999999997</v>
      </c>
      <c r="G12" s="39">
        <v>8.9037141799999997</v>
      </c>
      <c r="H12" s="39">
        <v>10.693570100000001</v>
      </c>
      <c r="I12" s="39">
        <v>13.258749999999999</v>
      </c>
      <c r="J12" s="39">
        <v>15.290160200000001</v>
      </c>
      <c r="K12" s="39">
        <v>16.232519100000001</v>
      </c>
      <c r="L12" s="40">
        <v>19.8610802</v>
      </c>
      <c r="M12" s="16">
        <f>M32+M42</f>
        <v>6.3433917434286302</v>
      </c>
      <c r="N12" s="17">
        <f t="shared" ref="N12:T12" si="11">N32+N42</f>
        <v>7.286917385503541</v>
      </c>
      <c r="O12" s="17">
        <f t="shared" si="11"/>
        <v>9.2976708405477364</v>
      </c>
      <c r="P12" s="17">
        <f t="shared" si="11"/>
        <v>10.974839696409664</v>
      </c>
      <c r="Q12" s="17">
        <f t="shared" si="11"/>
        <v>13.332159646250869</v>
      </c>
      <c r="R12" s="17">
        <f t="shared" si="11"/>
        <v>14.8754342235467</v>
      </c>
      <c r="S12" s="17">
        <f t="shared" si="11"/>
        <v>15.924390808671211</v>
      </c>
      <c r="T12" s="18">
        <f t="shared" si="11"/>
        <v>19.797013614982774</v>
      </c>
      <c r="U12" s="35">
        <f t="shared" si="1"/>
        <v>-0.35243067342863021</v>
      </c>
      <c r="V12" s="36">
        <f t="shared" si="1"/>
        <v>-4.6819385503541255E-2</v>
      </c>
      <c r="W12" s="36">
        <f t="shared" si="1"/>
        <v>-0.3939566605477367</v>
      </c>
      <c r="X12" s="36">
        <f t="shared" si="1"/>
        <v>-0.28126959640966298</v>
      </c>
      <c r="Y12" s="36">
        <f t="shared" si="1"/>
        <v>-7.3409646250869542E-2</v>
      </c>
      <c r="Z12" s="36">
        <f t="shared" si="1"/>
        <v>0.41472597645330112</v>
      </c>
      <c r="AA12" s="36">
        <f t="shared" si="1"/>
        <v>0.30812829132879038</v>
      </c>
      <c r="AB12" s="37">
        <f t="shared" si="1"/>
        <v>6.4066585017226174E-2</v>
      </c>
    </row>
    <row r="13" spans="1:28">
      <c r="A13" s="42">
        <f t="shared" si="2"/>
        <v>0.52500000000000002</v>
      </c>
      <c r="B13" s="32" t="s">
        <v>73</v>
      </c>
      <c r="C13" s="14">
        <v>0.22500000000000001</v>
      </c>
      <c r="D13" s="15">
        <v>0.3</v>
      </c>
      <c r="E13" s="39">
        <v>9.9593563100000004</v>
      </c>
      <c r="F13" s="39">
        <v>13.6409702</v>
      </c>
      <c r="G13" s="39">
        <v>16.309209800000001</v>
      </c>
      <c r="H13" s="39">
        <v>18.993310900000001</v>
      </c>
      <c r="I13" s="39">
        <v>21.222820299999999</v>
      </c>
      <c r="J13" s="39">
        <v>24.114440900000002</v>
      </c>
      <c r="K13" s="39">
        <v>26.9065704</v>
      </c>
      <c r="L13" s="40">
        <v>33.095920599999999</v>
      </c>
      <c r="M13" s="16">
        <f>M34+M43</f>
        <v>9.7929756406193533</v>
      </c>
      <c r="N13" s="17">
        <f t="shared" ref="N13:T13" si="12">N34+N43</f>
        <v>14.047122621274593</v>
      </c>
      <c r="O13" s="17">
        <f t="shared" si="12"/>
        <v>17.17598181414839</v>
      </c>
      <c r="P13" s="17">
        <f t="shared" si="12"/>
        <v>19.959324792501338</v>
      </c>
      <c r="Q13" s="17">
        <f t="shared" si="12"/>
        <v>21.445915850179762</v>
      </c>
      <c r="R13" s="17">
        <f t="shared" si="12"/>
        <v>24.724214020267482</v>
      </c>
      <c r="S13" s="17">
        <f t="shared" si="12"/>
        <v>27.723080500222768</v>
      </c>
      <c r="T13" s="18">
        <f t="shared" si="12"/>
        <v>33.520880946607818</v>
      </c>
      <c r="U13" s="35">
        <f t="shared" si="1"/>
        <v>0.16638066938064711</v>
      </c>
      <c r="V13" s="36">
        <f t="shared" si="1"/>
        <v>-0.40615242127459261</v>
      </c>
      <c r="W13" s="36">
        <f t="shared" si="1"/>
        <v>-0.86677201414838834</v>
      </c>
      <c r="X13" s="36">
        <f t="shared" si="1"/>
        <v>-0.96601389250133707</v>
      </c>
      <c r="Y13" s="36">
        <f t="shared" si="1"/>
        <v>-0.22309555017976379</v>
      </c>
      <c r="Z13" s="36">
        <f t="shared" si="1"/>
        <v>-0.6097731202674801</v>
      </c>
      <c r="AA13" s="36">
        <f t="shared" si="1"/>
        <v>-0.81651010022276793</v>
      </c>
      <c r="AB13" s="37">
        <f t="shared" si="1"/>
        <v>-0.42496034660781845</v>
      </c>
    </row>
    <row r="14" spans="1:28">
      <c r="A14" s="42">
        <f t="shared" si="2"/>
        <v>0.52500000000000002</v>
      </c>
      <c r="B14" s="32" t="s">
        <v>74</v>
      </c>
      <c r="C14" s="14">
        <v>0.3</v>
      </c>
      <c r="D14" s="15">
        <v>0.22500000000000001</v>
      </c>
      <c r="E14" s="39">
        <v>11.3721199</v>
      </c>
      <c r="F14" s="39">
        <v>15.3461704</v>
      </c>
      <c r="G14" s="39">
        <v>18.137489299999999</v>
      </c>
      <c r="H14" s="39">
        <v>23.294050200000001</v>
      </c>
      <c r="I14" s="39">
        <v>27.988910700000002</v>
      </c>
      <c r="J14" s="39">
        <v>30.564809799999999</v>
      </c>
      <c r="K14" s="39">
        <v>32.574249299999998</v>
      </c>
      <c r="L14" s="40">
        <v>39.121341700000002</v>
      </c>
      <c r="M14" s="16">
        <f>M35+M42</f>
        <v>11.277942919890505</v>
      </c>
      <c r="N14" s="17">
        <f t="shared" ref="N14:T14" si="13">N35+N42</f>
        <v>14.782747236115441</v>
      </c>
      <c r="O14" s="17">
        <f t="shared" si="13"/>
        <v>18.121269663871487</v>
      </c>
      <c r="P14" s="17">
        <f t="shared" si="13"/>
        <v>23.310963524299137</v>
      </c>
      <c r="Q14" s="17">
        <f t="shared" si="13"/>
        <v>27.875297918005899</v>
      </c>
      <c r="R14" s="17">
        <f t="shared" si="13"/>
        <v>29.883831464008111</v>
      </c>
      <c r="S14" s="17">
        <f t="shared" si="13"/>
        <v>31.644797889107338</v>
      </c>
      <c r="T14" s="18">
        <f t="shared" si="13"/>
        <v>38.044670644352657</v>
      </c>
      <c r="U14" s="19">
        <f t="shared" si="1"/>
        <v>9.4176980109494934E-2</v>
      </c>
      <c r="V14" s="20">
        <f t="shared" si="1"/>
        <v>0.56342316388455949</v>
      </c>
      <c r="W14" s="20">
        <f t="shared" si="1"/>
        <v>1.6219636128511183E-2</v>
      </c>
      <c r="X14" s="36">
        <f t="shared" si="1"/>
        <v>-1.6913324299135724E-2</v>
      </c>
      <c r="Y14" s="36">
        <f t="shared" si="1"/>
        <v>0.11361278199410307</v>
      </c>
      <c r="Z14" s="36">
        <f t="shared" si="1"/>
        <v>0.68097833599188817</v>
      </c>
      <c r="AA14" s="36">
        <f t="shared" si="1"/>
        <v>0.92945141089266059</v>
      </c>
      <c r="AB14" s="37">
        <f t="shared" si="1"/>
        <v>1.0766710556473456</v>
      </c>
    </row>
    <row r="15" spans="1:28">
      <c r="A15" s="42">
        <f t="shared" si="2"/>
        <v>0.375</v>
      </c>
      <c r="B15" s="32" t="s">
        <v>75</v>
      </c>
      <c r="C15" s="14">
        <v>0.22500000000000001</v>
      </c>
      <c r="D15" s="15">
        <v>0.15</v>
      </c>
      <c r="E15" s="39">
        <v>7.7439022099999999</v>
      </c>
      <c r="F15" s="39">
        <v>10.3640404</v>
      </c>
      <c r="G15" s="39">
        <v>12.528809499999999</v>
      </c>
      <c r="H15" s="39">
        <v>14.621499999999999</v>
      </c>
      <c r="I15" s="39">
        <v>17.654230099999999</v>
      </c>
      <c r="J15" s="39">
        <v>19.537870399999999</v>
      </c>
      <c r="K15" s="39">
        <v>21.8806896</v>
      </c>
      <c r="L15" s="40">
        <v>27.424789400000002</v>
      </c>
      <c r="M15" s="16">
        <f>M34+M41</f>
        <v>7.9813029149936874</v>
      </c>
      <c r="N15" s="17">
        <f t="shared" ref="N15:T15" si="14">N34+N41</f>
        <v>10.759155864881313</v>
      </c>
      <c r="O15" s="17">
        <f t="shared" si="14"/>
        <v>13.37117338161325</v>
      </c>
      <c r="P15" s="17">
        <f t="shared" si="14"/>
        <v>15.696886886612528</v>
      </c>
      <c r="Q15" s="17">
        <f t="shared" si="14"/>
        <v>18.102855454192621</v>
      </c>
      <c r="R15" s="17">
        <f t="shared" si="14"/>
        <v>20.609232719926691</v>
      </c>
      <c r="S15" s="17">
        <f t="shared" si="14"/>
        <v>22.502880143843861</v>
      </c>
      <c r="T15" s="18">
        <f t="shared" si="14"/>
        <v>27.768792525309216</v>
      </c>
      <c r="U15" s="19">
        <f t="shared" si="1"/>
        <v>-0.23740070499368748</v>
      </c>
      <c r="V15" s="20">
        <f t="shared" si="1"/>
        <v>-0.39511546488131266</v>
      </c>
      <c r="W15" s="20">
        <f t="shared" si="1"/>
        <v>-0.8423638816132506</v>
      </c>
      <c r="X15" s="20">
        <f t="shared" si="1"/>
        <v>-1.0753868866125291</v>
      </c>
      <c r="Y15" s="20">
        <f t="shared" si="1"/>
        <v>-0.44862535419262173</v>
      </c>
      <c r="Z15" s="20">
        <f t="shared" si="1"/>
        <v>-1.071362319926692</v>
      </c>
      <c r="AA15" s="20">
        <f t="shared" si="1"/>
        <v>-0.62219054384386041</v>
      </c>
      <c r="AB15" s="21">
        <f t="shared" si="1"/>
        <v>-0.3440031253092144</v>
      </c>
    </row>
    <row r="16" spans="1:28">
      <c r="A16" s="42">
        <f t="shared" si="2"/>
        <v>0.44999999999999996</v>
      </c>
      <c r="B16" s="32" t="s">
        <v>76</v>
      </c>
      <c r="C16" s="14">
        <v>0.15</v>
      </c>
      <c r="D16" s="15">
        <v>0.3</v>
      </c>
      <c r="E16" s="39">
        <v>7.9349379500000001</v>
      </c>
      <c r="F16" s="39">
        <v>11.2209301</v>
      </c>
      <c r="G16" s="39">
        <v>13.89081</v>
      </c>
      <c r="H16" s="39">
        <v>17.235330600000001</v>
      </c>
      <c r="I16" s="39">
        <v>19.5007801</v>
      </c>
      <c r="J16" s="39">
        <v>21.703870800000001</v>
      </c>
      <c r="K16" s="39">
        <v>24.549970600000002</v>
      </c>
      <c r="L16" s="40">
        <v>30.214099900000001</v>
      </c>
      <c r="M16" s="16">
        <f>M33+M43</f>
        <v>7.546121677484221</v>
      </c>
      <c r="N16" s="17">
        <f t="shared" ref="N16:T16" si="15">N33+N43</f>
        <v>11.858347621967487</v>
      </c>
      <c r="O16" s="17">
        <f t="shared" si="15"/>
        <v>14.188038866823224</v>
      </c>
      <c r="P16" s="17">
        <f t="shared" si="15"/>
        <v>16.92359731925858</v>
      </c>
      <c r="Q16" s="17">
        <f t="shared" si="15"/>
        <v>18.418962255676743</v>
      </c>
      <c r="R16" s="17">
        <f t="shared" si="15"/>
        <v>21.060169734609783</v>
      </c>
      <c r="S16" s="17">
        <f t="shared" si="15"/>
        <v>24.258477336571964</v>
      </c>
      <c r="T16" s="18">
        <f t="shared" si="15"/>
        <v>29.680483046837224</v>
      </c>
      <c r="U16" s="19">
        <f t="shared" si="1"/>
        <v>0.3888162725157791</v>
      </c>
      <c r="V16" s="20">
        <f t="shared" si="1"/>
        <v>-0.63741752196748713</v>
      </c>
      <c r="W16" s="20">
        <f t="shared" si="1"/>
        <v>-0.29722886682322347</v>
      </c>
      <c r="X16" s="20">
        <f t="shared" si="1"/>
        <v>0.31173328074142148</v>
      </c>
      <c r="Y16" s="20">
        <f t="shared" si="1"/>
        <v>1.0818178443232576</v>
      </c>
      <c r="Z16" s="20">
        <f t="shared" si="1"/>
        <v>0.64370106539021776</v>
      </c>
      <c r="AA16" s="20">
        <f t="shared" si="1"/>
        <v>0.29149326342803761</v>
      </c>
      <c r="AB16" s="21">
        <f t="shared" si="1"/>
        <v>0.53361685316277629</v>
      </c>
    </row>
    <row r="17" spans="1:30">
      <c r="A17" s="42">
        <f t="shared" si="2"/>
        <v>0.6</v>
      </c>
      <c r="B17" s="32" t="s">
        <v>77</v>
      </c>
      <c r="C17" s="14">
        <v>0.3</v>
      </c>
      <c r="D17" s="15">
        <v>0.3</v>
      </c>
      <c r="E17" s="39">
        <v>11.79533</v>
      </c>
      <c r="F17" s="39">
        <v>16.989810899999998</v>
      </c>
      <c r="G17" s="39">
        <v>20.343479200000001</v>
      </c>
      <c r="H17" s="39">
        <v>25.152439099999999</v>
      </c>
      <c r="I17" s="39">
        <v>28.924259200000002</v>
      </c>
      <c r="J17" s="39">
        <v>31.791669800000001</v>
      </c>
      <c r="K17" s="39">
        <v>34.9343681</v>
      </c>
      <c r="L17" s="40">
        <v>43.269630399999997</v>
      </c>
      <c r="M17" s="16">
        <f>M35+M43</f>
        <v>11.564186430259891</v>
      </c>
      <c r="N17" s="17">
        <f t="shared" ref="N17:T17" si="16">N35+N43</f>
        <v>16.809512257159</v>
      </c>
      <c r="O17" s="17">
        <f t="shared" si="16"/>
        <v>20.345750157702405</v>
      </c>
      <c r="P17" s="17">
        <f t="shared" si="16"/>
        <v>25.284491990990436</v>
      </c>
      <c r="Q17" s="17">
        <f t="shared" si="16"/>
        <v>28.699425446379148</v>
      </c>
      <c r="R17" s="17">
        <f t="shared" si="16"/>
        <v>31.164201527133208</v>
      </c>
      <c r="S17" s="17">
        <f t="shared" si="16"/>
        <v>34.672592998796034</v>
      </c>
      <c r="T17" s="18">
        <f t="shared" si="16"/>
        <v>41.730280644352653</v>
      </c>
      <c r="U17" s="19">
        <f t="shared" si="1"/>
        <v>0.23114356974010875</v>
      </c>
      <c r="V17" s="20">
        <f t="shared" si="1"/>
        <v>0.18029864284099872</v>
      </c>
      <c r="W17" s="20">
        <f t="shared" si="1"/>
        <v>-2.2709577024038197E-3</v>
      </c>
      <c r="X17" s="20">
        <f t="shared" si="1"/>
        <v>-0.13205289099043682</v>
      </c>
      <c r="Y17" s="20">
        <f t="shared" si="1"/>
        <v>0.22483375362085312</v>
      </c>
      <c r="Z17" s="20">
        <f t="shared" si="1"/>
        <v>0.62746827286679263</v>
      </c>
      <c r="AA17" s="20">
        <f t="shared" si="1"/>
        <v>0.26177510120396619</v>
      </c>
      <c r="AB17" s="21">
        <f t="shared" si="1"/>
        <v>1.5393497556473434</v>
      </c>
    </row>
    <row r="18" spans="1:30">
      <c r="A18" s="42">
        <f t="shared" si="2"/>
        <v>0.3</v>
      </c>
      <c r="B18" s="32" t="s">
        <v>78</v>
      </c>
      <c r="C18" s="22">
        <v>0.3</v>
      </c>
      <c r="D18" s="6">
        <v>0</v>
      </c>
      <c r="E18" s="36">
        <v>7.5086024408699297</v>
      </c>
      <c r="F18" s="36">
        <v>10.92143421896899</v>
      </c>
      <c r="G18" s="36">
        <v>13.280940102394808</v>
      </c>
      <c r="H18" s="36">
        <v>17.202832830121075</v>
      </c>
      <c r="I18" s="36">
        <v>20.1028783680724</v>
      </c>
      <c r="J18" s="36">
        <v>21.633320846159521</v>
      </c>
      <c r="K18" s="36">
        <v>22.83100174850237</v>
      </c>
      <c r="L18" s="40">
        <v>27.77278588848031</v>
      </c>
      <c r="M18" s="16">
        <f>M35</f>
        <v>7.158306845213545</v>
      </c>
      <c r="N18" s="17">
        <f t="shared" ref="N18:T18" si="17">N35</f>
        <v>10.27732507063922</v>
      </c>
      <c r="O18" s="17">
        <f t="shared" si="17"/>
        <v>12.994477033285904</v>
      </c>
      <c r="P18" s="17">
        <f t="shared" si="17"/>
        <v>16.841045206251437</v>
      </c>
      <c r="Q18" s="17">
        <f t="shared" si="17"/>
        <v>20.047375637136447</v>
      </c>
      <c r="R18" s="17">
        <f t="shared" si="17"/>
        <v>20.800357657692309</v>
      </c>
      <c r="S18" s="17">
        <f t="shared" si="17"/>
        <v>22.066304508823436</v>
      </c>
      <c r="T18" s="18">
        <f t="shared" si="17"/>
        <v>26.381401650989154</v>
      </c>
      <c r="U18" s="19">
        <f t="shared" si="1"/>
        <v>0.35029559565638468</v>
      </c>
      <c r="V18" s="20">
        <f t="shared" si="1"/>
        <v>0.64410914832977006</v>
      </c>
      <c r="W18" s="20">
        <f t="shared" si="1"/>
        <v>0.28646306910890473</v>
      </c>
      <c r="X18" s="20">
        <f t="shared" si="1"/>
        <v>0.36178762386963825</v>
      </c>
      <c r="Y18" s="20">
        <f t="shared" si="1"/>
        <v>5.5502730935952371E-2</v>
      </c>
      <c r="Z18" s="20">
        <f t="shared" si="1"/>
        <v>0.83296318846721107</v>
      </c>
      <c r="AA18" s="20">
        <f t="shared" si="1"/>
        <v>0.76469723967893444</v>
      </c>
      <c r="AB18" s="21">
        <f t="shared" si="1"/>
        <v>1.391384237491156</v>
      </c>
    </row>
    <row r="19" spans="1:30">
      <c r="A19" s="42">
        <f t="shared" si="2"/>
        <v>0.22500000000000001</v>
      </c>
      <c r="B19" s="32" t="s">
        <v>79</v>
      </c>
      <c r="C19" s="22">
        <v>0</v>
      </c>
      <c r="D19" s="6">
        <v>0.22500000000000001</v>
      </c>
      <c r="E19" s="36">
        <v>4.0270421223069599</v>
      </c>
      <c r="F19" s="36">
        <v>4.5587884520762199</v>
      </c>
      <c r="G19" s="36">
        <v>5.1762676344077301</v>
      </c>
      <c r="H19" s="36">
        <v>6.2048745873496003</v>
      </c>
      <c r="I19" s="36">
        <v>7.9074254874841001</v>
      </c>
      <c r="J19" s="36">
        <v>9.1065965060350997</v>
      </c>
      <c r="K19" s="36">
        <v>9.9331934412237004</v>
      </c>
      <c r="L19" s="40">
        <v>11.516786308097</v>
      </c>
      <c r="M19" s="16">
        <f>M42</f>
        <v>4.1196360746769596</v>
      </c>
      <c r="N19" s="17">
        <f t="shared" ref="N19:T19" si="18">N42</f>
        <v>4.5054221654762205</v>
      </c>
      <c r="O19" s="17">
        <f t="shared" si="18"/>
        <v>5.1267926305855855</v>
      </c>
      <c r="P19" s="17">
        <f t="shared" si="18"/>
        <v>6.4699183180477</v>
      </c>
      <c r="Q19" s="17">
        <f t="shared" si="18"/>
        <v>7.8279222808694495</v>
      </c>
      <c r="R19" s="17">
        <f t="shared" si="18"/>
        <v>9.0834738063157996</v>
      </c>
      <c r="S19" s="17">
        <f t="shared" si="18"/>
        <v>9.5784933802839003</v>
      </c>
      <c r="T19" s="18">
        <f t="shared" si="18"/>
        <v>11.6632689933635</v>
      </c>
      <c r="U19" s="19">
        <f t="shared" si="1"/>
        <v>-9.2593952369999677E-2</v>
      </c>
      <c r="V19" s="20">
        <f t="shared" si="1"/>
        <v>5.3366286599999313E-2</v>
      </c>
      <c r="W19" s="20">
        <f t="shared" si="1"/>
        <v>4.9475003822144537E-2</v>
      </c>
      <c r="X19" s="20">
        <f t="shared" si="1"/>
        <v>-0.26504373069809972</v>
      </c>
      <c r="Y19" s="20">
        <f t="shared" si="1"/>
        <v>7.9503206614650601E-2</v>
      </c>
      <c r="Z19" s="20">
        <f t="shared" si="1"/>
        <v>2.3122699719300144E-2</v>
      </c>
      <c r="AA19" s="20">
        <f t="shared" si="1"/>
        <v>0.35470006093980011</v>
      </c>
      <c r="AB19" s="21">
        <f t="shared" si="1"/>
        <v>-0.14648268526650021</v>
      </c>
    </row>
    <row r="20" spans="1:30">
      <c r="A20" s="42">
        <f t="shared" si="2"/>
        <v>0.22500000000000001</v>
      </c>
      <c r="B20" s="32" t="s">
        <v>80</v>
      </c>
      <c r="C20" s="22">
        <v>0.22500000000000001</v>
      </c>
      <c r="D20" s="6">
        <v>0</v>
      </c>
      <c r="E20" s="36">
        <v>5.4981562792156069</v>
      </c>
      <c r="F20" s="36">
        <v>7.5462278751270659</v>
      </c>
      <c r="G20" s="36">
        <v>9.2607928371902162</v>
      </c>
      <c r="H20" s="36">
        <v>10.916125679977277</v>
      </c>
      <c r="I20" s="36">
        <v>12.262352541825322</v>
      </c>
      <c r="J20" s="36">
        <v>13.375376217089663</v>
      </c>
      <c r="K20" s="36">
        <v>14.137756922111336</v>
      </c>
      <c r="L20" s="40">
        <v>17.541275473909131</v>
      </c>
      <c r="M20" s="16">
        <f>M34</f>
        <v>5.3870960555730072</v>
      </c>
      <c r="N20" s="17">
        <f t="shared" ref="N20:T20" si="19">N34</f>
        <v>7.514935434754813</v>
      </c>
      <c r="O20" s="17">
        <f t="shared" si="19"/>
        <v>9.8247086897318905</v>
      </c>
      <c r="P20" s="17">
        <f t="shared" si="19"/>
        <v>11.515878007762339</v>
      </c>
      <c r="Q20" s="17">
        <f t="shared" si="19"/>
        <v>12.793866040937061</v>
      </c>
      <c r="R20" s="17">
        <f t="shared" si="19"/>
        <v>14.360370150826581</v>
      </c>
      <c r="S20" s="17">
        <f t="shared" si="19"/>
        <v>15.116792010250169</v>
      </c>
      <c r="T20" s="18">
        <f t="shared" si="19"/>
        <v>18.172001953244315</v>
      </c>
      <c r="U20" s="19">
        <f t="shared" si="1"/>
        <v>0.11106022364259971</v>
      </c>
      <c r="V20" s="20">
        <f t="shared" si="1"/>
        <v>3.1292440372252983E-2</v>
      </c>
      <c r="W20" s="20">
        <f t="shared" si="1"/>
        <v>-0.56391585254167431</v>
      </c>
      <c r="X20" s="20">
        <f t="shared" si="1"/>
        <v>-0.59975232778506182</v>
      </c>
      <c r="Y20" s="20">
        <f t="shared" si="1"/>
        <v>-0.53151349911173895</v>
      </c>
      <c r="Z20" s="20">
        <f t="shared" si="1"/>
        <v>-0.98499393373691824</v>
      </c>
      <c r="AA20" s="20">
        <f t="shared" si="1"/>
        <v>-0.97903508813883278</v>
      </c>
      <c r="AB20" s="21">
        <f t="shared" si="1"/>
        <v>-0.63072647933518411</v>
      </c>
    </row>
    <row r="21" spans="1:30">
      <c r="A21" s="42">
        <f t="shared" si="2"/>
        <v>0.15</v>
      </c>
      <c r="B21" s="32" t="s">
        <v>81</v>
      </c>
      <c r="C21" s="14">
        <v>0</v>
      </c>
      <c r="D21" s="15">
        <v>0.15</v>
      </c>
      <c r="E21" s="33">
        <v>2.5344471653966498</v>
      </c>
      <c r="F21" s="33">
        <v>3.1201288473683002</v>
      </c>
      <c r="G21" s="33">
        <v>3.5052788558768602</v>
      </c>
      <c r="H21" s="33">
        <v>4.1843993177651901</v>
      </c>
      <c r="I21" s="33">
        <v>5.3323655028561099</v>
      </c>
      <c r="J21" s="33">
        <v>6.1280123369701096</v>
      </c>
      <c r="K21" s="33">
        <v>7.4027734936936902</v>
      </c>
      <c r="L21" s="40">
        <v>9.7722834212948992</v>
      </c>
      <c r="M21" s="16">
        <f>M41</f>
        <v>2.5942068594206802</v>
      </c>
      <c r="N21" s="17">
        <f t="shared" ref="N21:T21" si="20">N41</f>
        <v>3.2442204301265001</v>
      </c>
      <c r="O21" s="17">
        <f t="shared" si="20"/>
        <v>3.54646469188136</v>
      </c>
      <c r="P21" s="17">
        <f t="shared" si="20"/>
        <v>4.1810088788501902</v>
      </c>
      <c r="Q21" s="17">
        <f t="shared" si="20"/>
        <v>5.30898941325556</v>
      </c>
      <c r="R21" s="17">
        <f t="shared" si="20"/>
        <v>6.2488625691001101</v>
      </c>
      <c r="S21" s="17">
        <f t="shared" si="20"/>
        <v>7.3860881335936899</v>
      </c>
      <c r="T21" s="18">
        <f t="shared" si="20"/>
        <v>9.5967905720649007</v>
      </c>
      <c r="U21" s="19">
        <f t="shared" si="1"/>
        <v>-5.9759694024030363E-2</v>
      </c>
      <c r="V21" s="20">
        <f t="shared" si="1"/>
        <v>-0.12409158275819987</v>
      </c>
      <c r="W21" s="20">
        <f t="shared" si="1"/>
        <v>-4.1185836004499876E-2</v>
      </c>
      <c r="X21" s="20">
        <f t="shared" si="1"/>
        <v>3.3904389149999048E-3</v>
      </c>
      <c r="Y21" s="20">
        <f t="shared" si="1"/>
        <v>2.3376089600549932E-2</v>
      </c>
      <c r="Z21" s="20">
        <f t="shared" si="1"/>
        <v>-0.12085023213000046</v>
      </c>
      <c r="AA21" s="20">
        <f t="shared" si="1"/>
        <v>1.6685360100000324E-2</v>
      </c>
      <c r="AB21" s="21">
        <f t="shared" si="1"/>
        <v>0.17549284922999853</v>
      </c>
    </row>
    <row r="22" spans="1:30">
      <c r="A22" s="42">
        <f t="shared" si="2"/>
        <v>0.375</v>
      </c>
      <c r="B22" s="32" t="s">
        <v>82</v>
      </c>
      <c r="C22" s="14">
        <v>0.15</v>
      </c>
      <c r="D22" s="15">
        <v>0.22500000000000001</v>
      </c>
      <c r="E22" s="39">
        <v>6.9733080899999997</v>
      </c>
      <c r="F22" s="39">
        <v>9.7025489799999995</v>
      </c>
      <c r="G22" s="39">
        <v>11.945130300000001</v>
      </c>
      <c r="H22" s="39">
        <v>14.551409700000001</v>
      </c>
      <c r="I22" s="39">
        <v>17.597339600000002</v>
      </c>
      <c r="J22" s="39">
        <v>20.2245007</v>
      </c>
      <c r="K22" s="39">
        <v>21.6578102</v>
      </c>
      <c r="L22" s="40">
        <v>26.4022808</v>
      </c>
      <c r="M22" s="16">
        <f>M33+M42</f>
        <v>7.2598781671148354</v>
      </c>
      <c r="N22" s="17">
        <f t="shared" ref="N22:T22" si="21">N33+N42</f>
        <v>9.8315826009239284</v>
      </c>
      <c r="O22" s="17">
        <f t="shared" si="21"/>
        <v>11.96355837299231</v>
      </c>
      <c r="P22" s="17">
        <f t="shared" si="21"/>
        <v>14.950068852567281</v>
      </c>
      <c r="Q22" s="17">
        <f t="shared" si="21"/>
        <v>17.594834727303493</v>
      </c>
      <c r="R22" s="17">
        <f t="shared" si="21"/>
        <v>19.779799671484682</v>
      </c>
      <c r="S22" s="17">
        <f t="shared" si="21"/>
        <v>21.230682226883268</v>
      </c>
      <c r="T22" s="18">
        <f t="shared" si="21"/>
        <v>25.994873046837228</v>
      </c>
      <c r="U22" s="19">
        <f t="shared" si="1"/>
        <v>-0.28657007711483562</v>
      </c>
      <c r="V22" s="20">
        <f t="shared" si="1"/>
        <v>-0.12903362092392889</v>
      </c>
      <c r="W22" s="20">
        <f t="shared" si="1"/>
        <v>-1.8428072992309197E-2</v>
      </c>
      <c r="X22" s="20">
        <f t="shared" si="1"/>
        <v>-0.39865915256728002</v>
      </c>
      <c r="Y22" s="20">
        <f t="shared" si="1"/>
        <v>2.5048726965088974E-3</v>
      </c>
      <c r="Z22" s="20">
        <f t="shared" si="1"/>
        <v>0.44470102851531834</v>
      </c>
      <c r="AA22" s="20">
        <f t="shared" si="1"/>
        <v>0.42712797311673256</v>
      </c>
      <c r="AB22" s="21">
        <f t="shared" si="1"/>
        <v>0.40740775316277222</v>
      </c>
    </row>
    <row r="23" spans="1:30">
      <c r="A23" s="42">
        <f t="shared" si="2"/>
        <v>0.45</v>
      </c>
      <c r="B23" s="32" t="s">
        <v>83</v>
      </c>
      <c r="C23" s="14">
        <v>0.22500000000000001</v>
      </c>
      <c r="D23" s="15">
        <v>0.22500000000000001</v>
      </c>
      <c r="E23" s="39">
        <v>9.3070640600000001</v>
      </c>
      <c r="F23" s="39">
        <v>12.416219699999999</v>
      </c>
      <c r="G23" s="39">
        <v>14.6784496</v>
      </c>
      <c r="H23" s="39">
        <v>16.826740300000001</v>
      </c>
      <c r="I23" s="39">
        <v>19.904920600000001</v>
      </c>
      <c r="J23" s="39">
        <v>22.668390299999999</v>
      </c>
      <c r="K23" s="39">
        <v>24.237350500000002</v>
      </c>
      <c r="L23" s="40">
        <v>29.2050591</v>
      </c>
      <c r="M23" s="16">
        <f>M34+M42</f>
        <v>9.5067321302499668</v>
      </c>
      <c r="N23" s="17">
        <f t="shared" ref="N23:T23" si="22">N34+N42</f>
        <v>12.020357600231034</v>
      </c>
      <c r="O23" s="17">
        <f t="shared" si="22"/>
        <v>14.951501320317476</v>
      </c>
      <c r="P23" s="17">
        <f t="shared" si="22"/>
        <v>17.985796325810039</v>
      </c>
      <c r="Q23" s="17">
        <f t="shared" si="22"/>
        <v>20.621788321806513</v>
      </c>
      <c r="R23" s="17">
        <f t="shared" si="22"/>
        <v>23.443843957142381</v>
      </c>
      <c r="S23" s="17">
        <f t="shared" si="22"/>
        <v>24.695285390534067</v>
      </c>
      <c r="T23" s="18">
        <f t="shared" si="22"/>
        <v>29.835270946607814</v>
      </c>
      <c r="U23" s="19">
        <f t="shared" si="1"/>
        <v>-0.19966807024996669</v>
      </c>
      <c r="V23" s="20">
        <f t="shared" si="1"/>
        <v>0.39586209976896569</v>
      </c>
      <c r="W23" s="20">
        <f t="shared" si="1"/>
        <v>-0.2730517203174756</v>
      </c>
      <c r="X23" s="20">
        <f t="shared" si="1"/>
        <v>-1.1590560258100382</v>
      </c>
      <c r="Y23" s="20">
        <f t="shared" si="1"/>
        <v>-0.71686772180651204</v>
      </c>
      <c r="Z23" s="20">
        <f t="shared" si="1"/>
        <v>-0.77545365714238201</v>
      </c>
      <c r="AA23" s="20">
        <f t="shared" si="1"/>
        <v>-0.45793489053406589</v>
      </c>
      <c r="AB23" s="21">
        <f t="shared" si="1"/>
        <v>-0.63021184660781415</v>
      </c>
    </row>
    <row r="24" spans="1:30">
      <c r="A24" s="42">
        <f t="shared" si="2"/>
        <v>0.3</v>
      </c>
      <c r="B24" s="32" t="s">
        <v>84</v>
      </c>
      <c r="C24" s="14">
        <v>0.22500000000000001</v>
      </c>
      <c r="D24" s="15">
        <v>7.4999999999999997E-2</v>
      </c>
      <c r="E24" s="39">
        <v>6.345294</v>
      </c>
      <c r="F24" s="39">
        <v>9.2961025199999998</v>
      </c>
      <c r="G24" s="39">
        <v>11.725130099999999</v>
      </c>
      <c r="H24" s="39">
        <v>14.179960299999999</v>
      </c>
      <c r="I24" s="39">
        <v>16.2237492</v>
      </c>
      <c r="J24" s="39">
        <v>17.7621994</v>
      </c>
      <c r="K24" s="39">
        <v>19.799039799999999</v>
      </c>
      <c r="L24" s="40">
        <v>24.2695103</v>
      </c>
      <c r="M24" s="16">
        <f>M34+M40</f>
        <v>6.2253973062395351</v>
      </c>
      <c r="N24" s="17">
        <f t="shared" ref="N24:T24" si="23">N34+N40</f>
        <v>9.0235362907788144</v>
      </c>
      <c r="O24" s="17">
        <f t="shared" si="23"/>
        <v>11.949161932833141</v>
      </c>
      <c r="P24" s="17">
        <f t="shared" si="23"/>
        <v>14.259355155754649</v>
      </c>
      <c r="Q24" s="17">
        <f t="shared" si="23"/>
        <v>16.25620518311953</v>
      </c>
      <c r="R24" s="17">
        <f t="shared" si="23"/>
        <v>19.025751473318564</v>
      </c>
      <c r="S24" s="17">
        <f t="shared" si="23"/>
        <v>20.785271654597871</v>
      </c>
      <c r="T24" s="18">
        <f t="shared" si="23"/>
        <v>24.905210126960867</v>
      </c>
      <c r="U24" s="19">
        <f t="shared" si="1"/>
        <v>0.11989669376046486</v>
      </c>
      <c r="V24" s="20">
        <f t="shared" si="1"/>
        <v>0.27256622922118545</v>
      </c>
      <c r="W24" s="20">
        <f t="shared" si="1"/>
        <v>-0.22403183283314121</v>
      </c>
      <c r="X24" s="20">
        <f t="shared" si="1"/>
        <v>-7.9394855754649996E-2</v>
      </c>
      <c r="Y24" s="20">
        <f t="shared" si="1"/>
        <v>-3.2455983119529463E-2</v>
      </c>
      <c r="Z24" s="20">
        <f t="shared" si="1"/>
        <v>-1.2635520733185643</v>
      </c>
      <c r="AA24" s="20">
        <f t="shared" si="1"/>
        <v>-0.98623185459787166</v>
      </c>
      <c r="AB24" s="21">
        <f t="shared" si="1"/>
        <v>-0.63569982696086669</v>
      </c>
    </row>
    <row r="25" spans="1:30">
      <c r="A25" s="42">
        <f t="shared" si="2"/>
        <v>7.4999999999999997E-2</v>
      </c>
      <c r="B25" s="32" t="s">
        <v>85</v>
      </c>
      <c r="C25" s="14">
        <v>7.4999999999999997E-2</v>
      </c>
      <c r="D25" s="15">
        <v>0</v>
      </c>
      <c r="E25" s="43">
        <v>2.1670946280416707</v>
      </c>
      <c r="F25" s="43">
        <v>2.7309173483203217</v>
      </c>
      <c r="G25" s="43">
        <v>4.0986577629243008</v>
      </c>
      <c r="H25" s="43">
        <v>4.6190808486390686</v>
      </c>
      <c r="I25" s="43">
        <v>5.6299384313785268</v>
      </c>
      <c r="J25" s="43">
        <v>5.9637244620159002</v>
      </c>
      <c r="K25" s="43">
        <v>6.4814467121033097</v>
      </c>
      <c r="L25" s="43">
        <v>8.1775714860899242</v>
      </c>
      <c r="M25" s="16">
        <f>M32</f>
        <v>2.2237556687516706</v>
      </c>
      <c r="N25" s="17">
        <f t="shared" ref="N25:T25" si="24">N32</f>
        <v>2.7814952200273209</v>
      </c>
      <c r="O25" s="17">
        <f t="shared" si="24"/>
        <v>4.1708782099621509</v>
      </c>
      <c r="P25" s="17">
        <f t="shared" si="24"/>
        <v>4.5049213783619644</v>
      </c>
      <c r="Q25" s="17">
        <f t="shared" si="24"/>
        <v>5.5042373653814183</v>
      </c>
      <c r="R25" s="17">
        <f t="shared" si="24"/>
        <v>5.7919604172309</v>
      </c>
      <c r="S25" s="17">
        <f t="shared" si="24"/>
        <v>6.3458974283873104</v>
      </c>
      <c r="T25" s="18">
        <f t="shared" si="24"/>
        <v>8.1337446216192717</v>
      </c>
      <c r="U25" s="19">
        <f t="shared" si="1"/>
        <v>-5.6661040709999888E-2</v>
      </c>
      <c r="V25" s="20">
        <f t="shared" si="1"/>
        <v>-5.0577871706999122E-2</v>
      </c>
      <c r="W25" s="20">
        <f t="shared" si="1"/>
        <v>-7.2220447037850022E-2</v>
      </c>
      <c r="X25" s="20">
        <f t="shared" si="1"/>
        <v>0.11415947027710427</v>
      </c>
      <c r="Y25" s="20">
        <f t="shared" si="1"/>
        <v>0.12570106599710851</v>
      </c>
      <c r="Z25" s="20">
        <f t="shared" si="1"/>
        <v>0.17176404478500018</v>
      </c>
      <c r="AA25" s="20">
        <f t="shared" si="1"/>
        <v>0.13554928371599928</v>
      </c>
      <c r="AB25" s="21">
        <f t="shared" si="1"/>
        <v>4.3826864470652538E-2</v>
      </c>
    </row>
    <row r="26" spans="1:30">
      <c r="A26" s="42">
        <f t="shared" si="2"/>
        <v>7.4999999999999997E-2</v>
      </c>
      <c r="B26" s="32" t="s">
        <v>86</v>
      </c>
      <c r="C26" s="14">
        <v>0</v>
      </c>
      <c r="D26" s="15">
        <v>7.4999999999999997E-2</v>
      </c>
      <c r="E26" s="39">
        <v>0.85681681971652779</v>
      </c>
      <c r="F26" s="39">
        <v>1.5371480010240042</v>
      </c>
      <c r="G26" s="39">
        <v>2.21831430305925</v>
      </c>
      <c r="H26" s="39">
        <v>2.8012741685673102</v>
      </c>
      <c r="I26" s="39">
        <v>3.5084274416224699</v>
      </c>
      <c r="J26" s="39">
        <v>4.3392992519914602</v>
      </c>
      <c r="K26" s="39">
        <v>5.5301062780682004</v>
      </c>
      <c r="L26" s="40">
        <v>6.6879475526778398</v>
      </c>
      <c r="M26" s="16">
        <f>M40</f>
        <v>0.83830125066652794</v>
      </c>
      <c r="N26" s="17">
        <f t="shared" ref="N26:T26" si="25">N40</f>
        <v>1.5086008560240021</v>
      </c>
      <c r="O26" s="17">
        <f t="shared" si="25"/>
        <v>2.1244532431012502</v>
      </c>
      <c r="P26" s="17">
        <f t="shared" si="25"/>
        <v>2.7434771479923103</v>
      </c>
      <c r="Q26" s="17">
        <f t="shared" si="25"/>
        <v>3.4623391421824699</v>
      </c>
      <c r="R26" s="17">
        <f t="shared" si="25"/>
        <v>4.6653813224919851</v>
      </c>
      <c r="S26" s="17">
        <f t="shared" si="25"/>
        <v>5.6684796443477001</v>
      </c>
      <c r="T26" s="18">
        <f t="shared" si="25"/>
        <v>6.7332081737165499</v>
      </c>
      <c r="U26" s="19">
        <f t="shared" si="1"/>
        <v>1.8515569049999847E-2</v>
      </c>
      <c r="V26" s="20">
        <f t="shared" si="1"/>
        <v>2.8547145000002105E-2</v>
      </c>
      <c r="W26" s="20">
        <f t="shared" si="1"/>
        <v>9.3861059957999871E-2</v>
      </c>
      <c r="X26" s="20">
        <f t="shared" si="1"/>
        <v>5.7797020574999802E-2</v>
      </c>
      <c r="Y26" s="20">
        <f t="shared" si="1"/>
        <v>4.6088299440000036E-2</v>
      </c>
      <c r="Z26" s="20">
        <f t="shared" si="1"/>
        <v>-0.32608207050052496</v>
      </c>
      <c r="AA26" s="20">
        <f t="shared" si="1"/>
        <v>-0.1383733662794997</v>
      </c>
      <c r="AB26" s="21">
        <f t="shared" si="1"/>
        <v>-4.5260621038710092E-2</v>
      </c>
    </row>
    <row r="27" spans="1:30">
      <c r="A27" s="49">
        <f t="shared" si="2"/>
        <v>0.22499999999999998</v>
      </c>
      <c r="B27" s="90" t="s">
        <v>87</v>
      </c>
      <c r="C27" s="91">
        <v>7.4999999999999997E-2</v>
      </c>
      <c r="D27" s="92">
        <v>0.15</v>
      </c>
      <c r="E27" s="94">
        <v>4.2195549000000003</v>
      </c>
      <c r="F27" s="94">
        <v>5.5564899399999996</v>
      </c>
      <c r="G27" s="94">
        <v>7.1692790999999998</v>
      </c>
      <c r="H27" s="94">
        <v>8.4734554299999996</v>
      </c>
      <c r="I27" s="94">
        <v>10.4726</v>
      </c>
      <c r="J27" s="94">
        <v>12.1476202</v>
      </c>
      <c r="K27" s="94">
        <v>13.8849497</v>
      </c>
      <c r="L27" s="51">
        <v>17.936210599999999</v>
      </c>
      <c r="M27" s="26">
        <f>M32+M41</f>
        <v>4.8179625281723508</v>
      </c>
      <c r="N27" s="24">
        <f t="shared" ref="N27:T27" si="26">N32+N41</f>
        <v>6.0257156501538205</v>
      </c>
      <c r="O27" s="24">
        <f t="shared" si="26"/>
        <v>7.7173429018435105</v>
      </c>
      <c r="P27" s="24">
        <f t="shared" si="26"/>
        <v>8.6859302572121546</v>
      </c>
      <c r="Q27" s="24">
        <f t="shared" si="26"/>
        <v>10.813226778636977</v>
      </c>
      <c r="R27" s="24">
        <f t="shared" si="26"/>
        <v>12.04082298633101</v>
      </c>
      <c r="S27" s="24">
        <f t="shared" si="26"/>
        <v>13.731985561981</v>
      </c>
      <c r="T27" s="25">
        <f t="shared" si="26"/>
        <v>17.730535193684172</v>
      </c>
      <c r="U27" s="27">
        <f t="shared" si="1"/>
        <v>-0.59840762817235049</v>
      </c>
      <c r="V27" s="28">
        <f t="shared" si="1"/>
        <v>-0.46922571015382086</v>
      </c>
      <c r="W27" s="28">
        <f t="shared" si="1"/>
        <v>-0.54806380184351067</v>
      </c>
      <c r="X27" s="28">
        <f t="shared" si="1"/>
        <v>-0.21247482721215505</v>
      </c>
      <c r="Y27" s="28">
        <f t="shared" si="1"/>
        <v>-0.34062677863697743</v>
      </c>
      <c r="Z27" s="28">
        <f t="shared" si="1"/>
        <v>0.10679721366899031</v>
      </c>
      <c r="AA27" s="28">
        <f t="shared" si="1"/>
        <v>0.15296413801899966</v>
      </c>
      <c r="AB27" s="29">
        <f t="shared" si="1"/>
        <v>0.20567540631582659</v>
      </c>
    </row>
    <row r="30" spans="1:30">
      <c r="C30" s="6"/>
      <c r="D30" s="6"/>
      <c r="G30" s="6"/>
      <c r="H30" s="6"/>
      <c r="L30" s="1" t="s">
        <v>11</v>
      </c>
      <c r="M30" s="1" t="s">
        <v>123</v>
      </c>
      <c r="N30" s="1" t="s">
        <v>124</v>
      </c>
      <c r="O30" s="1" t="s">
        <v>125</v>
      </c>
      <c r="P30" s="1" t="s">
        <v>126</v>
      </c>
      <c r="Q30" s="1" t="s">
        <v>127</v>
      </c>
      <c r="R30" s="1" t="s">
        <v>128</v>
      </c>
      <c r="S30" s="1" t="s">
        <v>129</v>
      </c>
      <c r="T30" s="1" t="s">
        <v>62</v>
      </c>
      <c r="V30" s="33"/>
      <c r="W30" s="34"/>
      <c r="X30" s="34"/>
      <c r="Y30" s="34"/>
      <c r="Z30" s="34"/>
      <c r="AA30" s="34"/>
      <c r="AB30" s="34"/>
      <c r="AC30" s="34"/>
      <c r="AD30" s="34"/>
    </row>
    <row r="31" spans="1:30">
      <c r="C31" s="39"/>
      <c r="D31" s="6"/>
      <c r="F31" s="39"/>
      <c r="H31" s="6"/>
      <c r="J31" s="40"/>
      <c r="L31" s="1">
        <v>0</v>
      </c>
      <c r="M31" s="1">
        <v>0.45315298159796424</v>
      </c>
      <c r="N31" s="1">
        <v>0.76688214727446891</v>
      </c>
      <c r="O31" s="1">
        <v>0.80211736616893614</v>
      </c>
      <c r="P31" s="1">
        <v>1.4687578216596688</v>
      </c>
      <c r="Q31" s="1">
        <v>2.1157424714319903</v>
      </c>
      <c r="R31" s="1">
        <v>2.3788958143529717</v>
      </c>
      <c r="S31" s="1">
        <v>2.3768661468293422</v>
      </c>
      <c r="T31" s="1">
        <v>2.9455357150000001</v>
      </c>
      <c r="V31" s="33"/>
      <c r="W31" s="33"/>
      <c r="X31" s="33"/>
      <c r="Y31" s="33"/>
      <c r="Z31" s="33"/>
      <c r="AA31" s="33"/>
      <c r="AB31" s="33"/>
      <c r="AC31" s="33"/>
      <c r="AD31" s="33"/>
    </row>
    <row r="32" spans="1:30">
      <c r="D32" s="6"/>
      <c r="G32" s="39"/>
      <c r="H32" s="6"/>
      <c r="L32" s="1">
        <v>7.4999999999999997E-2</v>
      </c>
      <c r="M32" s="1">
        <v>2.2237556687516706</v>
      </c>
      <c r="N32" s="1">
        <v>2.7814952200273209</v>
      </c>
      <c r="O32" s="1">
        <v>4.1708782099621509</v>
      </c>
      <c r="P32" s="1">
        <v>4.5049213783619644</v>
      </c>
      <c r="Q32" s="1">
        <v>5.5042373653814183</v>
      </c>
      <c r="R32" s="1">
        <v>5.7919604172309</v>
      </c>
      <c r="S32" s="1">
        <v>6.3458974283873104</v>
      </c>
      <c r="T32" s="1">
        <v>8.1337446216192717</v>
      </c>
      <c r="V32" s="33"/>
      <c r="W32" s="33"/>
      <c r="X32" s="33"/>
      <c r="Y32" s="33"/>
      <c r="Z32" s="33"/>
      <c r="AA32" s="106"/>
      <c r="AB32" s="33"/>
      <c r="AC32" s="106"/>
      <c r="AD32" s="106"/>
    </row>
    <row r="33" spans="1:30">
      <c r="D33" s="6"/>
      <c r="H33" s="6"/>
      <c r="L33" s="1">
        <v>0.15</v>
      </c>
      <c r="M33" s="1">
        <v>3.1402420924378758</v>
      </c>
      <c r="N33" s="1">
        <v>5.3261604354477079</v>
      </c>
      <c r="O33" s="1">
        <v>6.8367657424067243</v>
      </c>
      <c r="P33" s="1">
        <v>8.4801505345195807</v>
      </c>
      <c r="Q33" s="1">
        <v>9.7669124464340413</v>
      </c>
      <c r="R33" s="1">
        <v>10.696325865168884</v>
      </c>
      <c r="S33" s="1">
        <v>11.652188846599365</v>
      </c>
      <c r="T33" s="1">
        <v>14.331604053473725</v>
      </c>
      <c r="V33" s="33"/>
      <c r="W33" s="33"/>
      <c r="X33" s="33"/>
      <c r="Y33" s="33"/>
      <c r="Z33" s="33"/>
      <c r="AA33" s="33"/>
      <c r="AB33" s="33"/>
      <c r="AC33" s="33"/>
      <c r="AD33" s="33"/>
    </row>
    <row r="34" spans="1:30">
      <c r="D34" s="6"/>
      <c r="G34" s="6"/>
      <c r="H34" s="6"/>
      <c r="L34" s="1">
        <v>0.22500000000000001</v>
      </c>
      <c r="M34" s="1">
        <v>5.3870960555730072</v>
      </c>
      <c r="N34" s="1">
        <v>7.514935434754813</v>
      </c>
      <c r="O34" s="1">
        <v>9.8247086897318905</v>
      </c>
      <c r="P34" s="1">
        <v>11.515878007762339</v>
      </c>
      <c r="Q34" s="1">
        <v>12.793866040937061</v>
      </c>
      <c r="R34" s="1">
        <v>14.360370150826581</v>
      </c>
      <c r="S34" s="1">
        <v>15.116792010250169</v>
      </c>
      <c r="T34" s="1">
        <v>18.172001953244315</v>
      </c>
      <c r="V34" s="33"/>
      <c r="W34" s="107"/>
      <c r="X34" s="44"/>
      <c r="Y34" s="107"/>
      <c r="Z34" s="107"/>
      <c r="AA34" s="107"/>
      <c r="AB34" s="33"/>
      <c r="AC34" s="107"/>
      <c r="AD34" s="33"/>
    </row>
    <row r="35" spans="1:30">
      <c r="D35" s="6"/>
      <c r="G35" s="39"/>
      <c r="H35" s="6"/>
      <c r="L35" s="1">
        <v>0.3</v>
      </c>
      <c r="M35" s="23">
        <v>7.158306845213545</v>
      </c>
      <c r="N35" s="23">
        <v>10.27732507063922</v>
      </c>
      <c r="O35" s="23">
        <v>12.994477033285904</v>
      </c>
      <c r="P35" s="1">
        <v>16.841045206251437</v>
      </c>
      <c r="Q35" s="1">
        <v>20.047375637136447</v>
      </c>
      <c r="R35" s="1">
        <v>20.800357657692309</v>
      </c>
      <c r="S35" s="1">
        <v>22.066304508823436</v>
      </c>
      <c r="T35" s="1">
        <v>26.381401650989154</v>
      </c>
      <c r="V35" s="33"/>
      <c r="W35" s="107"/>
      <c r="X35" s="107"/>
      <c r="Y35" s="107"/>
      <c r="Z35" s="107"/>
      <c r="AA35" s="107"/>
      <c r="AB35" s="107"/>
      <c r="AC35" s="107"/>
      <c r="AD35" s="33"/>
    </row>
    <row r="36" spans="1:30">
      <c r="D36" s="6"/>
      <c r="H36" s="6"/>
      <c r="L36" s="1"/>
      <c r="M36" s="1"/>
      <c r="N36" s="1"/>
      <c r="O36" s="1"/>
      <c r="P36" s="1"/>
      <c r="Q36" s="1"/>
      <c r="R36" s="1"/>
      <c r="S36" s="1"/>
      <c r="T36" s="1"/>
      <c r="V36" s="33"/>
      <c r="W36" s="33"/>
      <c r="X36" s="33"/>
      <c r="Y36" s="33"/>
      <c r="Z36" s="33"/>
      <c r="AA36" s="33"/>
      <c r="AB36" s="33"/>
      <c r="AC36" s="33"/>
      <c r="AD36" s="34"/>
    </row>
    <row r="37" spans="1:30">
      <c r="D37" s="6"/>
      <c r="H37" s="6"/>
      <c r="L37" s="1"/>
      <c r="M37" s="1"/>
      <c r="N37" s="1"/>
      <c r="O37" s="1"/>
      <c r="P37" s="1"/>
      <c r="Q37" s="1"/>
      <c r="R37" s="1"/>
      <c r="S37" s="1"/>
      <c r="T37" s="1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>
      <c r="D38" s="6"/>
      <c r="H38" s="6"/>
      <c r="L38" s="1" t="s">
        <v>12</v>
      </c>
      <c r="M38" s="34" t="s">
        <v>123</v>
      </c>
      <c r="N38" s="34" t="s">
        <v>90</v>
      </c>
      <c r="O38" s="34" t="s">
        <v>125</v>
      </c>
      <c r="P38" s="34" t="s">
        <v>91</v>
      </c>
      <c r="Q38" s="34" t="s">
        <v>127</v>
      </c>
      <c r="R38" s="34" t="s">
        <v>128</v>
      </c>
      <c r="S38" s="34" t="s">
        <v>129</v>
      </c>
      <c r="T38" s="34" t="s">
        <v>130</v>
      </c>
      <c r="V38" s="33"/>
      <c r="W38" s="34"/>
      <c r="X38" s="34"/>
      <c r="Y38" s="34"/>
      <c r="Z38" s="34"/>
      <c r="AA38" s="34"/>
      <c r="AB38" s="34"/>
      <c r="AC38" s="34"/>
      <c r="AD38" s="34"/>
    </row>
    <row r="39" spans="1:30">
      <c r="D39" s="6"/>
      <c r="H39" s="6"/>
      <c r="L39" s="1">
        <v>0</v>
      </c>
      <c r="M39" s="33">
        <v>0.45315298159796424</v>
      </c>
      <c r="N39" s="33">
        <v>0.76688214727446891</v>
      </c>
      <c r="O39" s="33">
        <v>0.80211736616893614</v>
      </c>
      <c r="P39" s="33">
        <v>1.4687578216596688</v>
      </c>
      <c r="Q39" s="33">
        <v>2.1157424714319903</v>
      </c>
      <c r="R39" s="33">
        <v>2.3788958143529717</v>
      </c>
      <c r="S39" s="33">
        <v>2.3768661468293422</v>
      </c>
      <c r="T39" s="33">
        <v>2.9455357150000001</v>
      </c>
      <c r="U39" s="1"/>
      <c r="V39" s="33"/>
      <c r="W39" s="33"/>
      <c r="X39" s="33"/>
      <c r="Y39" s="33"/>
      <c r="Z39" s="33"/>
      <c r="AA39" s="33"/>
      <c r="AB39" s="33"/>
      <c r="AC39" s="33"/>
      <c r="AD39" s="33"/>
    </row>
    <row r="40" spans="1:30">
      <c r="D40" s="6"/>
      <c r="H40" s="6"/>
      <c r="L40" s="1">
        <v>7.4999999999999997E-2</v>
      </c>
      <c r="M40" s="33">
        <v>0.83830125066652794</v>
      </c>
      <c r="N40" s="33">
        <v>1.5086008560240021</v>
      </c>
      <c r="O40" s="33">
        <v>2.1244532431012502</v>
      </c>
      <c r="P40" s="33">
        <v>2.7434771479923103</v>
      </c>
      <c r="Q40" s="33">
        <v>3.4623391421824699</v>
      </c>
      <c r="R40" s="33">
        <v>4.6653813224919851</v>
      </c>
      <c r="S40" s="33">
        <v>5.6684796443477001</v>
      </c>
      <c r="T40" s="33">
        <v>6.7332081737165499</v>
      </c>
      <c r="U40" s="1"/>
      <c r="V40" s="33"/>
      <c r="W40" s="33"/>
      <c r="X40" s="33"/>
      <c r="Y40" s="33"/>
      <c r="Z40" s="33"/>
      <c r="AA40" s="33"/>
      <c r="AB40" s="33"/>
      <c r="AC40" s="33"/>
      <c r="AD40" s="33"/>
    </row>
    <row r="41" spans="1:30">
      <c r="H41" s="6"/>
      <c r="L41" s="1">
        <v>0.15</v>
      </c>
      <c r="M41" s="33">
        <v>2.5942068594206802</v>
      </c>
      <c r="N41" s="33">
        <v>3.2442204301265001</v>
      </c>
      <c r="O41" s="33">
        <v>3.54646469188136</v>
      </c>
      <c r="P41" s="33">
        <v>4.1810088788501902</v>
      </c>
      <c r="Q41" s="33">
        <v>5.30898941325556</v>
      </c>
      <c r="R41" s="33">
        <v>6.2488625691001101</v>
      </c>
      <c r="S41" s="33">
        <v>7.3860881335936899</v>
      </c>
      <c r="T41" s="33">
        <v>9.5967905720649007</v>
      </c>
      <c r="U41" s="1"/>
      <c r="V41" s="33"/>
      <c r="W41" s="33"/>
      <c r="X41" s="33"/>
      <c r="Y41" s="33"/>
      <c r="Z41" s="33"/>
      <c r="AA41" s="33"/>
      <c r="AB41" s="33"/>
      <c r="AC41" s="33"/>
      <c r="AD41" s="33"/>
    </row>
    <row r="42" spans="1:30">
      <c r="H42" s="6"/>
      <c r="L42" s="1">
        <v>0.22500000000000001</v>
      </c>
      <c r="M42" s="33">
        <v>4.1196360746769596</v>
      </c>
      <c r="N42" s="33">
        <v>4.5054221654762205</v>
      </c>
      <c r="O42" s="33">
        <v>5.1267926305855855</v>
      </c>
      <c r="P42" s="33">
        <v>6.4699183180477</v>
      </c>
      <c r="Q42" s="33">
        <v>7.8279222808694495</v>
      </c>
      <c r="R42" s="33">
        <v>9.0834738063157996</v>
      </c>
      <c r="S42" s="33">
        <v>9.5784933802839003</v>
      </c>
      <c r="T42" s="33">
        <v>11.6632689933635</v>
      </c>
      <c r="U42" s="1"/>
      <c r="V42" s="33"/>
      <c r="W42" s="33"/>
      <c r="X42" s="33"/>
      <c r="Y42" s="33"/>
      <c r="Z42" s="33"/>
      <c r="AA42" s="33"/>
      <c r="AB42" s="33"/>
      <c r="AC42" s="33"/>
      <c r="AD42" s="33"/>
    </row>
    <row r="43" spans="1:30">
      <c r="L43" s="1">
        <v>0.3</v>
      </c>
      <c r="M43" s="33">
        <v>4.4058795850463452</v>
      </c>
      <c r="N43" s="33">
        <v>6.5321871865197796</v>
      </c>
      <c r="O43" s="33">
        <v>7.3512731244165002</v>
      </c>
      <c r="P43" s="33">
        <v>8.4434467847389989</v>
      </c>
      <c r="Q43" s="33">
        <v>8.6520498092427012</v>
      </c>
      <c r="R43" s="33">
        <v>10.363843869440899</v>
      </c>
      <c r="S43" s="33">
        <v>12.606288489972599</v>
      </c>
      <c r="T43" s="33">
        <v>15.348878993363501</v>
      </c>
      <c r="U43" s="1"/>
      <c r="V43" s="33"/>
      <c r="W43" s="33"/>
      <c r="X43" s="33"/>
      <c r="Y43" s="33"/>
      <c r="Z43" s="33"/>
      <c r="AA43" s="33"/>
      <c r="AB43" s="33"/>
      <c r="AC43" s="33"/>
      <c r="AD43" s="33"/>
    </row>
    <row r="45" spans="1:30">
      <c r="A45" t="s">
        <v>105</v>
      </c>
      <c r="M45" s="1"/>
      <c r="N45" s="1"/>
      <c r="O45" s="1"/>
      <c r="P45" s="1"/>
      <c r="Q45" s="1"/>
      <c r="R45" s="1"/>
      <c r="S45" s="1"/>
      <c r="T45" s="1"/>
    </row>
    <row r="46" spans="1:30">
      <c r="A46" s="1" t="s">
        <v>59</v>
      </c>
      <c r="B46" s="3"/>
      <c r="C46" s="4" t="s">
        <v>60</v>
      </c>
      <c r="D46" s="5" t="s">
        <v>61</v>
      </c>
      <c r="E46" s="1" t="s">
        <v>123</v>
      </c>
      <c r="F46" s="1" t="s">
        <v>124</v>
      </c>
      <c r="G46" s="1" t="s">
        <v>125</v>
      </c>
      <c r="H46" s="1" t="s">
        <v>126</v>
      </c>
      <c r="I46" s="1" t="s">
        <v>127</v>
      </c>
      <c r="J46" s="1" t="s">
        <v>128</v>
      </c>
      <c r="K46" s="1" t="s">
        <v>129</v>
      </c>
      <c r="L46" s="34" t="s">
        <v>130</v>
      </c>
      <c r="M46" s="1"/>
      <c r="N46" s="1"/>
      <c r="O46" s="1"/>
      <c r="P46" s="1"/>
      <c r="Q46" s="1"/>
      <c r="R46" s="1"/>
      <c r="S46" s="1"/>
      <c r="T46" s="1"/>
    </row>
    <row r="47" spans="1:30">
      <c r="A47" s="41">
        <f>C47+D47</f>
        <v>0.15</v>
      </c>
      <c r="B47" s="87" t="s">
        <v>63</v>
      </c>
      <c r="C47">
        <v>0.06</v>
      </c>
      <c r="D47">
        <v>0.09</v>
      </c>
      <c r="E47" s="93">
        <v>4.8961043399999999</v>
      </c>
      <c r="F47" s="93">
        <v>6.4688920999999997</v>
      </c>
      <c r="G47" s="93">
        <v>7.86037827</v>
      </c>
      <c r="H47" s="93">
        <v>9.4310150099999994</v>
      </c>
      <c r="I47" s="93">
        <v>11.473302800000001</v>
      </c>
      <c r="J47" s="93">
        <v>13.430624999999999</v>
      </c>
      <c r="K47" s="93">
        <v>15.3482599</v>
      </c>
      <c r="L47" s="38">
        <v>16.2587814</v>
      </c>
      <c r="M47" s="105"/>
      <c r="N47" s="105"/>
      <c r="O47" s="105"/>
      <c r="P47" s="105"/>
      <c r="Q47" s="105"/>
      <c r="R47" s="105"/>
      <c r="S47" s="105"/>
      <c r="T47" s="105"/>
    </row>
    <row r="48" spans="1:30">
      <c r="A48" s="42">
        <f t="shared" ref="A48:A51" si="27">C48+D48</f>
        <v>0.24</v>
      </c>
      <c r="B48" s="32" t="s">
        <v>64</v>
      </c>
      <c r="C48">
        <v>0.12</v>
      </c>
      <c r="D48">
        <v>0.12</v>
      </c>
      <c r="E48" s="39">
        <v>6.4059400599999998</v>
      </c>
      <c r="F48" s="39">
        <v>8.3762597999999997</v>
      </c>
      <c r="G48" s="39">
        <v>10.685879699999999</v>
      </c>
      <c r="H48" s="39">
        <v>12.929080000000001</v>
      </c>
      <c r="I48" s="39">
        <v>15.1990204</v>
      </c>
      <c r="J48" s="39">
        <v>17.484119400000001</v>
      </c>
      <c r="K48" s="39">
        <v>19.649660099999998</v>
      </c>
      <c r="L48" s="40">
        <v>21.778999299999999</v>
      </c>
      <c r="M48" s="105"/>
      <c r="N48" s="105"/>
      <c r="O48" s="105"/>
      <c r="P48" s="105"/>
      <c r="Q48" s="105"/>
      <c r="R48" s="105"/>
      <c r="S48" s="105"/>
      <c r="T48" s="105"/>
    </row>
    <row r="49" spans="1:20">
      <c r="A49" s="42">
        <f t="shared" si="27"/>
        <v>0.27</v>
      </c>
      <c r="B49" s="32" t="s">
        <v>65</v>
      </c>
      <c r="C49">
        <v>0.21</v>
      </c>
      <c r="D49">
        <v>0.06</v>
      </c>
      <c r="E49" s="39">
        <v>7.2417273499999997</v>
      </c>
      <c r="F49" s="39">
        <v>9.8942127200000005</v>
      </c>
      <c r="G49" s="39">
        <v>12.4353924</v>
      </c>
      <c r="H49" s="39">
        <v>15.021356600000001</v>
      </c>
      <c r="I49" s="39">
        <v>17.311725599999999</v>
      </c>
      <c r="J49" s="39">
        <v>20.004360200000001</v>
      </c>
      <c r="K49" s="39">
        <v>23.3900051</v>
      </c>
      <c r="L49" s="40">
        <v>25.871736500000001</v>
      </c>
      <c r="M49" s="105"/>
      <c r="N49" s="105"/>
      <c r="O49" s="105"/>
      <c r="P49" s="105"/>
      <c r="Q49" s="105"/>
      <c r="R49" s="105"/>
      <c r="S49" s="105"/>
      <c r="T49" s="105"/>
    </row>
    <row r="50" spans="1:20">
      <c r="A50" s="42">
        <f t="shared" si="27"/>
        <v>0.15</v>
      </c>
      <c r="B50" s="32" t="s">
        <v>66</v>
      </c>
      <c r="C50">
        <v>0.09</v>
      </c>
      <c r="D50">
        <v>0.06</v>
      </c>
      <c r="E50" s="39">
        <v>5.1332640600000001</v>
      </c>
      <c r="F50" s="39">
        <v>6.9031495999999999</v>
      </c>
      <c r="G50" s="39">
        <v>8.4722385399999993</v>
      </c>
      <c r="H50" s="39">
        <v>10.3933535</v>
      </c>
      <c r="I50" s="39">
        <v>12.4848242</v>
      </c>
      <c r="J50" s="39">
        <v>14.4317694</v>
      </c>
      <c r="K50" s="39">
        <v>15.9778099</v>
      </c>
      <c r="L50" s="40">
        <v>17.669986699999999</v>
      </c>
      <c r="M50" s="105"/>
      <c r="N50" s="105"/>
      <c r="O50" s="105"/>
      <c r="P50" s="105"/>
      <c r="Q50" s="105"/>
      <c r="R50" s="105"/>
      <c r="S50" s="105"/>
      <c r="T50" s="105"/>
    </row>
    <row r="51" spans="1:20">
      <c r="A51" s="42">
        <f t="shared" si="27"/>
        <v>0.36</v>
      </c>
      <c r="B51" s="32" t="s">
        <v>67</v>
      </c>
      <c r="C51">
        <v>0.09</v>
      </c>
      <c r="D51">
        <v>0.27</v>
      </c>
      <c r="E51" s="39">
        <v>7.8621101400000004</v>
      </c>
      <c r="F51" s="39">
        <v>10.2517996</v>
      </c>
      <c r="G51" s="39">
        <v>13.046939800000001</v>
      </c>
      <c r="H51" s="39">
        <v>15.573490100000001</v>
      </c>
      <c r="I51" s="39">
        <v>17.809440599999999</v>
      </c>
      <c r="J51" s="39">
        <v>20.4463501</v>
      </c>
      <c r="K51" s="39">
        <v>22.621370299999999</v>
      </c>
      <c r="L51" s="40">
        <v>25.520029099999999</v>
      </c>
      <c r="M51" s="105"/>
      <c r="N51" s="105"/>
      <c r="O51" s="105"/>
      <c r="P51" s="105"/>
      <c r="Q51" s="105"/>
      <c r="R51" s="105"/>
      <c r="S51" s="105"/>
      <c r="T51" s="105"/>
    </row>
    <row r="52" spans="1:20"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"/>
      <c r="T52" s="1"/>
    </row>
    <row r="53" spans="1:20">
      <c r="M53" s="1"/>
      <c r="N53" s="1"/>
      <c r="O53" s="1"/>
      <c r="P53" s="1"/>
      <c r="Q53" s="1"/>
      <c r="R53" s="1"/>
      <c r="S53" s="1"/>
      <c r="T53" s="1"/>
    </row>
    <row r="54" spans="1:20">
      <c r="E54" s="132"/>
      <c r="F54" s="132"/>
      <c r="G54" s="132"/>
      <c r="H54" s="132"/>
      <c r="I54" s="132"/>
      <c r="J54" s="132"/>
      <c r="K54" s="132"/>
      <c r="L54" s="132"/>
      <c r="M54" s="1"/>
      <c r="N54" s="1"/>
      <c r="O54" s="1"/>
      <c r="P54" s="1"/>
      <c r="Q54" s="1"/>
      <c r="R54" s="1"/>
      <c r="S54" s="1"/>
      <c r="T54" s="1"/>
    </row>
    <row r="55" spans="1:20">
      <c r="E55" s="132"/>
      <c r="F55" s="132"/>
      <c r="G55" s="132"/>
      <c r="H55" s="132"/>
      <c r="I55" s="132"/>
      <c r="J55" s="132"/>
      <c r="K55" s="132"/>
      <c r="L55" s="132"/>
      <c r="M55" s="1"/>
      <c r="N55" s="1"/>
      <c r="O55" s="1"/>
      <c r="P55" s="1"/>
      <c r="Q55" s="1"/>
      <c r="R55" s="1"/>
      <c r="S55" s="1"/>
      <c r="T55" s="1"/>
    </row>
    <row r="56" spans="1:20">
      <c r="E56" s="132"/>
      <c r="F56" s="132"/>
      <c r="G56" s="132"/>
      <c r="H56" s="132"/>
      <c r="I56" s="132"/>
      <c r="J56" s="132"/>
      <c r="K56" s="132"/>
      <c r="L56" s="132"/>
      <c r="M56" s="1"/>
      <c r="N56" s="1"/>
      <c r="O56" s="1"/>
      <c r="P56" s="1"/>
      <c r="Q56" s="1"/>
      <c r="R56" s="1"/>
      <c r="S56" s="1"/>
      <c r="T56" s="1"/>
    </row>
    <row r="57" spans="1:20">
      <c r="E57" s="132"/>
      <c r="F57" s="132"/>
      <c r="G57" s="132"/>
      <c r="H57" s="132"/>
      <c r="I57" s="132"/>
      <c r="J57" s="132"/>
      <c r="K57" s="132"/>
      <c r="L57" s="132"/>
      <c r="M57" s="1"/>
      <c r="N57" s="1"/>
      <c r="O57" s="1"/>
      <c r="P57" s="1"/>
      <c r="Q57" s="1"/>
      <c r="R57" s="1"/>
    </row>
    <row r="58" spans="1:20">
      <c r="E58" s="132"/>
      <c r="F58" s="132"/>
      <c r="G58" s="132"/>
      <c r="H58" s="132"/>
      <c r="I58" s="132"/>
      <c r="J58" s="132"/>
      <c r="K58" s="132"/>
      <c r="L58" s="132"/>
    </row>
  </sheetData>
  <mergeCells count="8">
    <mergeCell ref="O52:P52"/>
    <mergeCell ref="Q52:R52"/>
    <mergeCell ref="C52:D52"/>
    <mergeCell ref="E52:F52"/>
    <mergeCell ref="G52:H52"/>
    <mergeCell ref="I52:J52"/>
    <mergeCell ref="K52:L52"/>
    <mergeCell ref="M52:N52"/>
  </mergeCells>
  <phoneticPr fontId="29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topLeftCell="A10" workbookViewId="0">
      <selection activeCell="L29" sqref="L29"/>
    </sheetView>
  </sheetViews>
  <sheetFormatPr defaultRowHeight="15"/>
  <cols>
    <col min="7" max="7" width="12" bestFit="1" customWidth="1"/>
  </cols>
  <sheetData>
    <row r="1" spans="1:30">
      <c r="A1" s="34" t="s">
        <v>95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t="s">
        <v>57</v>
      </c>
      <c r="V1" t="s">
        <v>58</v>
      </c>
    </row>
    <row r="2" spans="1:30">
      <c r="A2" s="33" t="s">
        <v>59</v>
      </c>
      <c r="B2" s="3"/>
      <c r="C2" s="4" t="s">
        <v>60</v>
      </c>
      <c r="D2" s="5" t="s">
        <v>61</v>
      </c>
      <c r="E2" s="5" t="s">
        <v>96</v>
      </c>
      <c r="F2" s="33" t="s">
        <v>97</v>
      </c>
      <c r="G2" s="33" t="s">
        <v>98</v>
      </c>
      <c r="H2" s="33" t="s">
        <v>99</v>
      </c>
      <c r="I2" s="33" t="s">
        <v>100</v>
      </c>
      <c r="J2" s="33" t="s">
        <v>101</v>
      </c>
      <c r="K2" s="33" t="s">
        <v>102</v>
      </c>
      <c r="L2" s="33" t="s">
        <v>103</v>
      </c>
      <c r="M2" s="33" t="s">
        <v>62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62</v>
      </c>
      <c r="V2" s="1" t="s">
        <v>123</v>
      </c>
      <c r="W2" s="1" t="s">
        <v>124</v>
      </c>
      <c r="X2" s="1" t="s">
        <v>125</v>
      </c>
      <c r="Y2" s="1" t="s">
        <v>126</v>
      </c>
      <c r="Z2" s="1" t="s">
        <v>127</v>
      </c>
      <c r="AA2" s="1" t="s">
        <v>128</v>
      </c>
      <c r="AB2" s="1" t="s">
        <v>129</v>
      </c>
      <c r="AC2" s="1" t="s">
        <v>62</v>
      </c>
    </row>
    <row r="3" spans="1:30">
      <c r="A3" s="33">
        <f>C3+D3+E3</f>
        <v>0.44999999999999996</v>
      </c>
      <c r="B3" s="6" t="s">
        <v>63</v>
      </c>
      <c r="C3" s="15">
        <v>0.15</v>
      </c>
      <c r="D3" s="15">
        <v>0.15</v>
      </c>
      <c r="E3" s="33">
        <v>0.15</v>
      </c>
      <c r="F3" s="95">
        <v>7.3856371572993398</v>
      </c>
      <c r="G3" s="96">
        <v>11.110632932819801</v>
      </c>
      <c r="H3" s="96">
        <v>13.9410544300707</v>
      </c>
      <c r="I3" s="96">
        <v>16.701067936484002</v>
      </c>
      <c r="J3" s="96">
        <v>19.975811182010801</v>
      </c>
      <c r="K3" s="96">
        <v>22.391604774689998</v>
      </c>
      <c r="L3" s="96">
        <v>26.170788179086902</v>
      </c>
      <c r="M3" s="97">
        <v>33.435671683291901</v>
      </c>
      <c r="N3" s="7">
        <f>N33+N41+N49</f>
        <v>7.2599554200059755</v>
      </c>
      <c r="O3" s="8">
        <f t="shared" ref="O3:U3" si="0">O33+O41+O49</f>
        <v>11.305023504415036</v>
      </c>
      <c r="P3" s="8">
        <f t="shared" si="0"/>
        <v>13.764790752851084</v>
      </c>
      <c r="Q3" s="8">
        <f t="shared" si="0"/>
        <v>16.599302186172039</v>
      </c>
      <c r="R3" s="8">
        <f t="shared" si="0"/>
        <v>19.814044632491871</v>
      </c>
      <c r="S3" s="8">
        <f t="shared" si="0"/>
        <v>22.696276584268993</v>
      </c>
      <c r="T3" s="8">
        <f t="shared" si="0"/>
        <v>26.119891538986032</v>
      </c>
      <c r="U3" s="9">
        <f t="shared" si="0"/>
        <v>32.549392359667927</v>
      </c>
      <c r="V3" s="10">
        <f t="shared" ref="V3:AC27" si="1">F3-N3</f>
        <v>0.12568173729336429</v>
      </c>
      <c r="W3" s="11">
        <f t="shared" si="1"/>
        <v>-0.19439057159523543</v>
      </c>
      <c r="X3" s="11">
        <f t="shared" si="1"/>
        <v>0.176263677219616</v>
      </c>
      <c r="Y3" s="11">
        <f t="shared" si="1"/>
        <v>0.10176575031196222</v>
      </c>
      <c r="Z3" s="11">
        <f t="shared" si="1"/>
        <v>0.16176654951892999</v>
      </c>
      <c r="AA3" s="11">
        <f t="shared" si="1"/>
        <v>-0.30467180957899487</v>
      </c>
      <c r="AB3" s="11">
        <f t="shared" si="1"/>
        <v>5.0896640100869917E-2</v>
      </c>
      <c r="AC3" s="12">
        <f t="shared" si="1"/>
        <v>0.88627932362397388</v>
      </c>
      <c r="AD3" s="104">
        <f>SUM(V3:AC3)</f>
        <v>1.003591296894486</v>
      </c>
    </row>
    <row r="4" spans="1:30">
      <c r="A4" s="33">
        <f t="shared" ref="A4:A27" si="2">C4+D4+E4</f>
        <v>0.15</v>
      </c>
      <c r="B4" s="6" t="s">
        <v>64</v>
      </c>
      <c r="C4" s="15">
        <v>0.15</v>
      </c>
      <c r="D4" s="15">
        <v>0</v>
      </c>
      <c r="E4" s="33">
        <v>0</v>
      </c>
      <c r="F4" s="98">
        <v>3.2943675395469612</v>
      </c>
      <c r="G4" s="99">
        <v>5.4553154382297571</v>
      </c>
      <c r="H4" s="99">
        <v>6.9850128599999977</v>
      </c>
      <c r="I4" s="99">
        <v>8.5183424364532421</v>
      </c>
      <c r="J4" s="99">
        <v>10.043755772337665</v>
      </c>
      <c r="K4" s="99">
        <v>10.874774955199666</v>
      </c>
      <c r="L4" s="99">
        <v>11.935085769598832</v>
      </c>
      <c r="M4" s="100">
        <v>14.735852315178651</v>
      </c>
      <c r="N4" s="16">
        <f t="shared" ref="N4:U4" si="3">N33</f>
        <v>3.1402420924378758</v>
      </c>
      <c r="O4" s="17">
        <f t="shared" si="3"/>
        <v>5.3261604354477079</v>
      </c>
      <c r="P4" s="17">
        <f t="shared" si="3"/>
        <v>6.8367657424067243</v>
      </c>
      <c r="Q4" s="17">
        <f t="shared" si="3"/>
        <v>8.4801505345195807</v>
      </c>
      <c r="R4" s="17">
        <f t="shared" si="3"/>
        <v>9.7669124464340413</v>
      </c>
      <c r="S4" s="17">
        <f t="shared" si="3"/>
        <v>10.696325865168884</v>
      </c>
      <c r="T4" s="17">
        <f t="shared" si="3"/>
        <v>11.652188846599365</v>
      </c>
      <c r="U4" s="18">
        <f t="shared" si="3"/>
        <v>14.331604053473725</v>
      </c>
      <c r="V4" s="19">
        <f t="shared" si="1"/>
        <v>0.15412544710908538</v>
      </c>
      <c r="W4" s="20">
        <f t="shared" si="1"/>
        <v>0.12915500278204917</v>
      </c>
      <c r="X4" s="20">
        <f t="shared" si="1"/>
        <v>0.14824711759327336</v>
      </c>
      <c r="Y4" s="20">
        <f t="shared" si="1"/>
        <v>3.8191901933661399E-2</v>
      </c>
      <c r="Z4" s="20">
        <f t="shared" si="1"/>
        <v>0.27684332590362359</v>
      </c>
      <c r="AA4" s="20">
        <f t="shared" si="1"/>
        <v>0.17844909003078158</v>
      </c>
      <c r="AB4" s="20">
        <f t="shared" si="1"/>
        <v>0.28289692299946623</v>
      </c>
      <c r="AC4" s="21">
        <f t="shared" si="1"/>
        <v>0.40424826170492523</v>
      </c>
      <c r="AD4" s="104">
        <f t="shared" ref="AD4:AD27" si="4">SUM(V4:AC4)</f>
        <v>1.6121570700568659</v>
      </c>
    </row>
    <row r="5" spans="1:30">
      <c r="A5" s="33">
        <f t="shared" si="2"/>
        <v>0.3</v>
      </c>
      <c r="B5" s="6" t="s">
        <v>65</v>
      </c>
      <c r="C5" s="15">
        <v>0</v>
      </c>
      <c r="D5" s="15">
        <v>0</v>
      </c>
      <c r="E5" s="33">
        <v>0.3</v>
      </c>
      <c r="F5" s="98">
        <v>3.5897559999999999</v>
      </c>
      <c r="G5" s="99">
        <v>4.8578990299999996</v>
      </c>
      <c r="H5" s="99">
        <v>6.3890024299999997</v>
      </c>
      <c r="I5" s="99">
        <v>7.9833245621</v>
      </c>
      <c r="J5" s="99">
        <v>9.6323321499999999</v>
      </c>
      <c r="K5" s="99">
        <v>10.821098232000001</v>
      </c>
      <c r="L5" s="99">
        <v>11.798700309999999</v>
      </c>
      <c r="M5" s="100">
        <v>12.212231450000001</v>
      </c>
      <c r="N5" s="16">
        <f>N51</f>
        <v>3.673085842945</v>
      </c>
      <c r="O5" s="16">
        <f t="shared" ref="O5:U5" si="5">O51</f>
        <v>4.9241424850000008</v>
      </c>
      <c r="P5" s="16">
        <f t="shared" si="5"/>
        <v>6.2066706099999998</v>
      </c>
      <c r="Q5" s="16">
        <f t="shared" si="5"/>
        <v>7.7727614312000002</v>
      </c>
      <c r="R5" s="16">
        <f t="shared" si="5"/>
        <v>9.9239820899999991</v>
      </c>
      <c r="S5" s="16">
        <f t="shared" si="5"/>
        <v>11.026959698999999</v>
      </c>
      <c r="T5" s="16">
        <f t="shared" si="5"/>
        <v>12.9152495</v>
      </c>
      <c r="U5" s="16">
        <f t="shared" si="5"/>
        <v>12.971841861</v>
      </c>
      <c r="V5" s="19">
        <f t="shared" si="1"/>
        <v>-8.332984294500001E-2</v>
      </c>
      <c r="W5" s="20">
        <f t="shared" si="1"/>
        <v>-6.6243455000001283E-2</v>
      </c>
      <c r="X5" s="20">
        <f t="shared" si="1"/>
        <v>0.18233181999999992</v>
      </c>
      <c r="Y5" s="20">
        <f t="shared" si="1"/>
        <v>0.21056313089999978</v>
      </c>
      <c r="Z5" s="20">
        <f t="shared" si="1"/>
        <v>-0.29164993999999922</v>
      </c>
      <c r="AA5" s="20">
        <f t="shared" si="1"/>
        <v>-0.2058614669999983</v>
      </c>
      <c r="AB5" s="20">
        <f t="shared" si="1"/>
        <v>-1.1165491900000006</v>
      </c>
      <c r="AC5" s="21">
        <f t="shared" si="1"/>
        <v>-0.75961041099999882</v>
      </c>
      <c r="AD5" s="104">
        <f t="shared" si="4"/>
        <v>-2.1303493550449986</v>
      </c>
    </row>
    <row r="6" spans="1:30">
      <c r="A6" s="33">
        <f t="shared" si="2"/>
        <v>0.375</v>
      </c>
      <c r="B6" s="6" t="s">
        <v>66</v>
      </c>
      <c r="C6" s="15">
        <v>0</v>
      </c>
      <c r="D6" s="15">
        <v>0.3</v>
      </c>
      <c r="E6" s="33">
        <v>7.4999999999999997E-2</v>
      </c>
      <c r="F6" s="98">
        <v>5.5628136135824899</v>
      </c>
      <c r="G6" s="99">
        <v>8.4056605938470899</v>
      </c>
      <c r="H6" s="99">
        <v>9.9173292468386496</v>
      </c>
      <c r="I6" s="99">
        <v>10.8934694763105</v>
      </c>
      <c r="J6" s="99">
        <v>11.766163812050999</v>
      </c>
      <c r="K6" s="99">
        <v>13.4758587763225</v>
      </c>
      <c r="L6" s="99">
        <v>16.815977800844699</v>
      </c>
      <c r="M6" s="100">
        <v>20.701161068747101</v>
      </c>
      <c r="N6" s="16">
        <f>N43+N48</f>
        <v>5.3716685850463453</v>
      </c>
      <c r="O6" s="17">
        <f t="shared" ref="O6:U6" si="6">O43+O48</f>
        <v>8.2664436865197803</v>
      </c>
      <c r="P6" s="17">
        <f t="shared" si="6"/>
        <v>9.4612563644164993</v>
      </c>
      <c r="Q6" s="17">
        <f t="shared" si="6"/>
        <v>11.114669994739</v>
      </c>
      <c r="R6" s="17">
        <f t="shared" si="6"/>
        <v>11.661923021242702</v>
      </c>
      <c r="S6" s="17">
        <f t="shared" si="6"/>
        <v>13.7060114144409</v>
      </c>
      <c r="T6" s="17">
        <f t="shared" si="6"/>
        <v>16.8408002102226</v>
      </c>
      <c r="U6" s="18">
        <f t="shared" si="6"/>
        <v>20.7763799633635</v>
      </c>
      <c r="V6" s="19">
        <f t="shared" si="1"/>
        <v>0.19114502853614468</v>
      </c>
      <c r="W6" s="20">
        <f t="shared" si="1"/>
        <v>0.13921690732730951</v>
      </c>
      <c r="X6" s="20">
        <f t="shared" si="1"/>
        <v>0.45607288242215027</v>
      </c>
      <c r="Y6" s="20">
        <f t="shared" si="1"/>
        <v>-0.22120051842849975</v>
      </c>
      <c r="Z6" s="20">
        <f t="shared" si="1"/>
        <v>0.10424079080829785</v>
      </c>
      <c r="AA6" s="20">
        <f t="shared" si="1"/>
        <v>-0.23015263811839937</v>
      </c>
      <c r="AB6" s="20">
        <f t="shared" si="1"/>
        <v>-2.4822409377900811E-2</v>
      </c>
      <c r="AC6" s="21">
        <f t="shared" si="1"/>
        <v>-7.5218894616398302E-2</v>
      </c>
      <c r="AD6" s="104">
        <f t="shared" si="4"/>
        <v>0.33928114855270408</v>
      </c>
    </row>
    <row r="7" spans="1:30">
      <c r="A7" s="33">
        <f t="shared" si="2"/>
        <v>0.67500000000000004</v>
      </c>
      <c r="B7" s="6" t="s">
        <v>67</v>
      </c>
      <c r="C7" s="15">
        <v>0.3</v>
      </c>
      <c r="D7" s="15">
        <v>7.4999999999999997E-2</v>
      </c>
      <c r="E7" s="33">
        <v>0.3</v>
      </c>
      <c r="F7" s="98">
        <v>11.717215133739399</v>
      </c>
      <c r="G7" s="99">
        <v>16.974741189166298</v>
      </c>
      <c r="H7" s="99">
        <v>21.5437194433045</v>
      </c>
      <c r="I7" s="99">
        <v>27.826751460239301</v>
      </c>
      <c r="J7" s="99">
        <v>32.998082071428399</v>
      </c>
      <c r="K7" s="99">
        <v>36.659041742029302</v>
      </c>
      <c r="L7" s="99">
        <v>40.1768243716255</v>
      </c>
      <c r="M7" s="100">
        <v>47.013263643578497</v>
      </c>
      <c r="N7" s="16">
        <f>N35+N40+N51</f>
        <v>11.669693938825073</v>
      </c>
      <c r="O7" s="17">
        <f t="shared" ref="O7:U7" si="7">O35+O40+O51</f>
        <v>16.710068411663222</v>
      </c>
      <c r="P7" s="17">
        <f t="shared" si="7"/>
        <v>21.325600886387154</v>
      </c>
      <c r="Q7" s="17">
        <f t="shared" si="7"/>
        <v>27.357283785443745</v>
      </c>
      <c r="R7" s="17">
        <f t="shared" si="7"/>
        <v>33.433696869318915</v>
      </c>
      <c r="S7" s="17">
        <f t="shared" si="7"/>
        <v>36.492698679184294</v>
      </c>
      <c r="T7" s="17">
        <f t="shared" si="7"/>
        <v>40.650033653171135</v>
      </c>
      <c r="U7" s="18">
        <f t="shared" si="7"/>
        <v>46.086451685705704</v>
      </c>
      <c r="V7" s="19">
        <f t="shared" si="1"/>
        <v>4.7521194914326159E-2</v>
      </c>
      <c r="W7" s="20">
        <f t="shared" si="1"/>
        <v>0.26467277750307616</v>
      </c>
      <c r="X7" s="20">
        <f t="shared" si="1"/>
        <v>0.2181185569173465</v>
      </c>
      <c r="Y7" s="20">
        <f t="shared" si="1"/>
        <v>0.46946767479555618</v>
      </c>
      <c r="Z7" s="20">
        <f t="shared" si="1"/>
        <v>-0.4356147978905156</v>
      </c>
      <c r="AA7" s="20">
        <f t="shared" si="1"/>
        <v>0.16634306284500866</v>
      </c>
      <c r="AB7" s="20">
        <f t="shared" si="1"/>
        <v>-0.47320928154563546</v>
      </c>
      <c r="AC7" s="21">
        <f t="shared" si="1"/>
        <v>0.92681195787279336</v>
      </c>
      <c r="AD7" s="104">
        <f t="shared" si="4"/>
        <v>1.1841111454119559</v>
      </c>
    </row>
    <row r="8" spans="1:30">
      <c r="A8" s="33">
        <f t="shared" si="2"/>
        <v>0.52500000000000002</v>
      </c>
      <c r="B8" s="6" t="s">
        <v>68</v>
      </c>
      <c r="C8" s="15">
        <v>7.4999999999999997E-2</v>
      </c>
      <c r="D8" s="15">
        <v>0.3</v>
      </c>
      <c r="E8" s="33">
        <v>0.15</v>
      </c>
      <c r="F8" s="98">
        <v>8.3790636586585006</v>
      </c>
      <c r="G8" s="99">
        <v>11.6378904961282</v>
      </c>
      <c r="H8" s="99">
        <v>15.3975765048013</v>
      </c>
      <c r="I8" s="99">
        <v>17.031501205653001</v>
      </c>
      <c r="J8" s="99">
        <v>19.379125051446302</v>
      </c>
      <c r="K8" s="99">
        <v>22.7498845904997</v>
      </c>
      <c r="L8" s="99">
        <v>25.901597046947298</v>
      </c>
      <c r="M8" s="100">
        <v>32.213488293498102</v>
      </c>
      <c r="N8" s="16">
        <f>N32+N43+N49</f>
        <v>8.1551417219454354</v>
      </c>
      <c r="O8" s="17">
        <f t="shared" ref="O8:U8" si="8">O32+O43+O49</f>
        <v>12.048325045387928</v>
      </c>
      <c r="P8" s="17">
        <f t="shared" si="8"/>
        <v>14.903711652941652</v>
      </c>
      <c r="Q8" s="17">
        <f t="shared" si="8"/>
        <v>16.886510935903232</v>
      </c>
      <c r="R8" s="17">
        <f t="shared" si="8"/>
        <v>18.894429947426389</v>
      </c>
      <c r="S8" s="17">
        <f t="shared" si="8"/>
        <v>21.9068924366718</v>
      </c>
      <c r="T8" s="17">
        <f t="shared" si="8"/>
        <v>26.033800477152887</v>
      </c>
      <c r="U8" s="18">
        <f t="shared" si="8"/>
        <v>32.103621349112075</v>
      </c>
      <c r="V8" s="19">
        <f t="shared" si="1"/>
        <v>0.22392193671306515</v>
      </c>
      <c r="W8" s="20">
        <f t="shared" si="1"/>
        <v>-0.41043454925972789</v>
      </c>
      <c r="X8" s="20">
        <f t="shared" si="1"/>
        <v>0.49386485185964801</v>
      </c>
      <c r="Y8" s="20">
        <f t="shared" si="1"/>
        <v>0.14499026974976914</v>
      </c>
      <c r="Z8" s="20">
        <f t="shared" si="1"/>
        <v>0.484695104019913</v>
      </c>
      <c r="AA8" s="20">
        <f t="shared" si="1"/>
        <v>0.84299215382790038</v>
      </c>
      <c r="AB8" s="20">
        <f t="shared" si="1"/>
        <v>-0.132203430205589</v>
      </c>
      <c r="AC8" s="21">
        <f t="shared" si="1"/>
        <v>0.1098669443860274</v>
      </c>
      <c r="AD8" s="104">
        <f t="shared" si="4"/>
        <v>1.7576932810910062</v>
      </c>
    </row>
    <row r="9" spans="1:30">
      <c r="A9" s="33">
        <f t="shared" si="2"/>
        <v>0.52499999999999991</v>
      </c>
      <c r="B9" s="6" t="s">
        <v>69</v>
      </c>
      <c r="C9" s="15">
        <v>0.3</v>
      </c>
      <c r="D9" s="15">
        <v>0.15</v>
      </c>
      <c r="E9" s="33">
        <v>7.4999999999999997E-2</v>
      </c>
      <c r="F9" s="98">
        <v>11.222571773682301</v>
      </c>
      <c r="G9" s="99">
        <v>15.6379089139645</v>
      </c>
      <c r="H9" s="99">
        <v>18.660966823158599</v>
      </c>
      <c r="I9" s="99">
        <v>23.904391014837699</v>
      </c>
      <c r="J9" s="99">
        <v>28.678560625228901</v>
      </c>
      <c r="K9" s="99">
        <v>31.631955601689601</v>
      </c>
      <c r="L9" s="99">
        <v>34.656503627091901</v>
      </c>
      <c r="M9" s="100">
        <v>43.042885842495302</v>
      </c>
      <c r="N9" s="16">
        <f>N35+N41+N48</f>
        <v>10.718302704634226</v>
      </c>
      <c r="O9" s="17">
        <f t="shared" ref="O9:U9" si="9">O35+O41+O48</f>
        <v>15.255802000765721</v>
      </c>
      <c r="P9" s="17">
        <f t="shared" si="9"/>
        <v>18.650924965167263</v>
      </c>
      <c r="Q9" s="17">
        <f t="shared" si="9"/>
        <v>23.693277295101627</v>
      </c>
      <c r="R9" s="17">
        <f t="shared" si="9"/>
        <v>28.366238262392006</v>
      </c>
      <c r="S9" s="17">
        <f t="shared" si="9"/>
        <v>30.39138777179242</v>
      </c>
      <c r="T9" s="17">
        <f t="shared" si="9"/>
        <v>33.686904362667121</v>
      </c>
      <c r="U9" s="18">
        <f t="shared" si="9"/>
        <v>41.405693193054049</v>
      </c>
      <c r="V9" s="19">
        <f t="shared" si="1"/>
        <v>0.50426906904807467</v>
      </c>
      <c r="W9" s="20">
        <f t="shared" si="1"/>
        <v>0.3821069131987791</v>
      </c>
      <c r="X9" s="20">
        <f t="shared" si="1"/>
        <v>1.0041857991335945E-2</v>
      </c>
      <c r="Y9" s="20">
        <f t="shared" si="1"/>
        <v>0.21111371973607262</v>
      </c>
      <c r="Z9" s="20">
        <f t="shared" si="1"/>
        <v>0.31232236283689474</v>
      </c>
      <c r="AA9" s="20">
        <f t="shared" si="1"/>
        <v>1.2405678298971807</v>
      </c>
      <c r="AB9" s="20">
        <f t="shared" si="1"/>
        <v>0.96959926442477951</v>
      </c>
      <c r="AC9" s="21">
        <f t="shared" si="1"/>
        <v>1.6371926494412534</v>
      </c>
      <c r="AD9" s="104">
        <f t="shared" si="4"/>
        <v>5.2672136665743707</v>
      </c>
    </row>
    <row r="10" spans="1:30">
      <c r="A10" s="33">
        <f t="shared" si="2"/>
        <v>0.3</v>
      </c>
      <c r="B10" s="6" t="s">
        <v>70</v>
      </c>
      <c r="C10" s="15">
        <v>0.15</v>
      </c>
      <c r="D10" s="15">
        <v>7.4999999999999997E-2</v>
      </c>
      <c r="E10" s="33">
        <v>7.4999999999999997E-2</v>
      </c>
      <c r="F10" s="98">
        <v>5.4085088019674297</v>
      </c>
      <c r="G10" s="99">
        <v>8.3293617266036293</v>
      </c>
      <c r="H10" s="99">
        <v>11.0706945401843</v>
      </c>
      <c r="I10" s="99">
        <v>13.687305342394399</v>
      </c>
      <c r="J10" s="99">
        <v>16.862442604449001</v>
      </c>
      <c r="K10" s="99">
        <v>18.015420020545701</v>
      </c>
      <c r="L10" s="99">
        <v>21.355313888508899</v>
      </c>
      <c r="M10" s="100">
        <v>27.063281808095098</v>
      </c>
      <c r="N10" s="16">
        <f>N33+N40+N48</f>
        <v>4.9443323431044037</v>
      </c>
      <c r="O10" s="17">
        <f t="shared" ref="O10:U10" si="10">O33+O40+O48</f>
        <v>8.5690177914717101</v>
      </c>
      <c r="P10" s="17">
        <f t="shared" si="10"/>
        <v>11.071202225507975</v>
      </c>
      <c r="Q10" s="17">
        <f t="shared" si="10"/>
        <v>13.89485089251189</v>
      </c>
      <c r="R10" s="17">
        <f t="shared" si="10"/>
        <v>16.239124800616512</v>
      </c>
      <c r="S10" s="17">
        <f t="shared" si="10"/>
        <v>18.703874732660868</v>
      </c>
      <c r="T10" s="17">
        <f t="shared" si="10"/>
        <v>21.555180211197065</v>
      </c>
      <c r="U10" s="18">
        <f t="shared" si="10"/>
        <v>26.492313197190274</v>
      </c>
      <c r="V10" s="35">
        <f t="shared" si="1"/>
        <v>0.46417645886302594</v>
      </c>
      <c r="W10" s="36">
        <f t="shared" si="1"/>
        <v>-0.23965606486808078</v>
      </c>
      <c r="X10" s="36">
        <f t="shared" si="1"/>
        <v>-5.0768532367406749E-4</v>
      </c>
      <c r="Y10" s="36">
        <f t="shared" si="1"/>
        <v>-0.20754555011749076</v>
      </c>
      <c r="Z10" s="36">
        <f t="shared" si="1"/>
        <v>0.62331780383248869</v>
      </c>
      <c r="AA10" s="36">
        <f t="shared" si="1"/>
        <v>-0.68845471211516696</v>
      </c>
      <c r="AB10" s="36">
        <f t="shared" si="1"/>
        <v>-0.19986632268816606</v>
      </c>
      <c r="AC10" s="37">
        <f t="shared" si="1"/>
        <v>0.5709686109048242</v>
      </c>
      <c r="AD10" s="104">
        <f t="shared" si="4"/>
        <v>0.32243253848776021</v>
      </c>
    </row>
    <row r="11" spans="1:30">
      <c r="A11" s="33">
        <f t="shared" si="2"/>
        <v>0.375</v>
      </c>
      <c r="B11" s="6" t="s">
        <v>71</v>
      </c>
      <c r="C11" s="30">
        <v>7.4999999999999997E-2</v>
      </c>
      <c r="D11" s="15">
        <v>7.4999999999999997E-2</v>
      </c>
      <c r="E11" s="33">
        <v>0.22500000000000001</v>
      </c>
      <c r="F11" s="98">
        <v>5.3987688063841404</v>
      </c>
      <c r="G11" s="99">
        <v>8.4250024214388493</v>
      </c>
      <c r="H11" s="99">
        <v>10.137749769553499</v>
      </c>
      <c r="I11" s="99">
        <v>12.6405350351652</v>
      </c>
      <c r="J11" s="99">
        <v>15.428857679895</v>
      </c>
      <c r="K11" s="99">
        <v>18.0863714567644</v>
      </c>
      <c r="L11" s="99">
        <v>21.1003955364463</v>
      </c>
      <c r="M11" s="100">
        <v>25.139115014023499</v>
      </c>
      <c r="N11" s="16">
        <f>N32+N40+N50</f>
        <v>5.4076769194181988</v>
      </c>
      <c r="O11" s="17">
        <f t="shared" ref="O11:U11" si="11">O32+O40+O50</f>
        <v>8.1571053960513229</v>
      </c>
      <c r="P11" s="17">
        <f t="shared" si="11"/>
        <v>10.563140193063401</v>
      </c>
      <c r="Q11" s="17">
        <f t="shared" si="11"/>
        <v>12.179930836354274</v>
      </c>
      <c r="R11" s="17">
        <f t="shared" si="11"/>
        <v>15.299485247563887</v>
      </c>
      <c r="S11" s="17">
        <f t="shared" si="11"/>
        <v>18.210682949722887</v>
      </c>
      <c r="T11" s="17">
        <f t="shared" si="11"/>
        <v>20.62188939273501</v>
      </c>
      <c r="U11" s="18">
        <f t="shared" si="11"/>
        <v>25.249520338553822</v>
      </c>
      <c r="V11" s="19">
        <f t="shared" si="1"/>
        <v>-8.9081130340584735E-3</v>
      </c>
      <c r="W11" s="20">
        <f t="shared" si="1"/>
        <v>0.26789702538752636</v>
      </c>
      <c r="X11" s="20">
        <f t="shared" si="1"/>
        <v>-0.42539042350990108</v>
      </c>
      <c r="Y11" s="20">
        <f t="shared" si="1"/>
        <v>0.46060419881092685</v>
      </c>
      <c r="Z11" s="20">
        <f t="shared" si="1"/>
        <v>0.12937243233111317</v>
      </c>
      <c r="AA11" s="20">
        <f t="shared" si="1"/>
        <v>-0.12431149295848698</v>
      </c>
      <c r="AB11" s="20">
        <f t="shared" si="1"/>
        <v>0.47850614371128941</v>
      </c>
      <c r="AC11" s="21">
        <f t="shared" si="1"/>
        <v>-0.1104053245303227</v>
      </c>
      <c r="AD11" s="104">
        <f t="shared" si="4"/>
        <v>0.66736444620808655</v>
      </c>
    </row>
    <row r="12" spans="1:30">
      <c r="A12" s="33">
        <f t="shared" si="2"/>
        <v>0.6</v>
      </c>
      <c r="B12" s="6" t="s">
        <v>72</v>
      </c>
      <c r="C12" s="30">
        <v>7.4999999999999997E-2</v>
      </c>
      <c r="D12" s="15">
        <v>0.22500000000000001</v>
      </c>
      <c r="E12" s="33">
        <v>0.3</v>
      </c>
      <c r="F12" s="98">
        <v>9.6003612637735092</v>
      </c>
      <c r="G12" s="99">
        <v>12.401058533850801</v>
      </c>
      <c r="H12" s="99">
        <v>15.311189670037599</v>
      </c>
      <c r="I12" s="99">
        <v>19.311887133830002</v>
      </c>
      <c r="J12" s="99">
        <v>23.682968537984401</v>
      </c>
      <c r="K12" s="99">
        <v>25.472036240818301</v>
      </c>
      <c r="L12" s="99">
        <v>28.560431036974801</v>
      </c>
      <c r="M12" s="100">
        <v>32.2349133035489</v>
      </c>
      <c r="N12" s="16">
        <f>N32+N42+N51</f>
        <v>10.016477586373631</v>
      </c>
      <c r="O12" s="17">
        <f t="shared" ref="O12:U12" si="12">O32+O42+O51</f>
        <v>12.211059870503542</v>
      </c>
      <c r="P12" s="17">
        <f t="shared" si="12"/>
        <v>15.504341450547736</v>
      </c>
      <c r="Q12" s="17">
        <f t="shared" si="12"/>
        <v>18.747601127609663</v>
      </c>
      <c r="R12" s="17">
        <f t="shared" si="12"/>
        <v>23.256141736250868</v>
      </c>
      <c r="S12" s="17">
        <f t="shared" si="12"/>
        <v>25.9023939225467</v>
      </c>
      <c r="T12" s="17">
        <f t="shared" si="12"/>
        <v>28.839640308671211</v>
      </c>
      <c r="U12" s="18">
        <f t="shared" si="12"/>
        <v>32.768855475982775</v>
      </c>
      <c r="V12" s="35">
        <f t="shared" si="1"/>
        <v>-0.41611632260012144</v>
      </c>
      <c r="W12" s="36">
        <f t="shared" si="1"/>
        <v>0.18999866334725901</v>
      </c>
      <c r="X12" s="36">
        <f t="shared" si="1"/>
        <v>-0.19315178051013682</v>
      </c>
      <c r="Y12" s="36">
        <f t="shared" si="1"/>
        <v>0.56428600622033898</v>
      </c>
      <c r="Z12" s="36">
        <f t="shared" si="1"/>
        <v>0.42682680173353305</v>
      </c>
      <c r="AA12" s="36">
        <f t="shared" si="1"/>
        <v>-0.43035768172839894</v>
      </c>
      <c r="AB12" s="36">
        <f t="shared" si="1"/>
        <v>-0.27920927169640919</v>
      </c>
      <c r="AC12" s="37">
        <f t="shared" si="1"/>
        <v>-0.53394217243387487</v>
      </c>
      <c r="AD12" s="104">
        <f t="shared" si="4"/>
        <v>-0.67166575766781023</v>
      </c>
    </row>
    <row r="13" spans="1:30">
      <c r="A13" s="33">
        <f t="shared" si="2"/>
        <v>0.75</v>
      </c>
      <c r="B13" s="6" t="s">
        <v>73</v>
      </c>
      <c r="C13" s="30">
        <v>0.22500000000000001</v>
      </c>
      <c r="D13" s="15">
        <v>0.3</v>
      </c>
      <c r="E13" s="33">
        <v>0.22500000000000001</v>
      </c>
      <c r="F13" s="98">
        <v>12.421772475348201</v>
      </c>
      <c r="G13" s="99">
        <v>17.7857875994317</v>
      </c>
      <c r="H13" s="99">
        <v>20.9677291493254</v>
      </c>
      <c r="I13" s="99">
        <v>23.800379681609801</v>
      </c>
      <c r="J13" s="99">
        <v>27.374414198065601</v>
      </c>
      <c r="K13" s="99">
        <v>31.024236889137999</v>
      </c>
      <c r="L13" s="99">
        <v>35.571758900389597</v>
      </c>
      <c r="M13" s="100">
        <v>43.548028591157703</v>
      </c>
      <c r="N13" s="16">
        <f>N34+N43+N50</f>
        <v>12.138595640619354</v>
      </c>
      <c r="O13" s="17">
        <f t="shared" ref="O13:U13" si="13">O34+O43+O50</f>
        <v>17.914131941274594</v>
      </c>
      <c r="P13" s="17">
        <f t="shared" si="13"/>
        <v>21.443790554148389</v>
      </c>
      <c r="Q13" s="17">
        <f t="shared" si="13"/>
        <v>24.890857102501336</v>
      </c>
      <c r="R13" s="17">
        <f t="shared" si="13"/>
        <v>27.778824590179763</v>
      </c>
      <c r="S13" s="17">
        <f t="shared" si="13"/>
        <v>32.477555230267484</v>
      </c>
      <c r="T13" s="17">
        <f t="shared" si="13"/>
        <v>36.330592820222769</v>
      </c>
      <c r="U13" s="18">
        <f t="shared" si="13"/>
        <v>43.90344848982582</v>
      </c>
      <c r="V13" s="35">
        <f t="shared" si="1"/>
        <v>0.28317683472884703</v>
      </c>
      <c r="W13" s="36">
        <f t="shared" si="1"/>
        <v>-0.12834434184289378</v>
      </c>
      <c r="X13" s="36">
        <f t="shared" si="1"/>
        <v>-0.47606140482298898</v>
      </c>
      <c r="Y13" s="36">
        <f t="shared" si="1"/>
        <v>-1.0904774208915349</v>
      </c>
      <c r="Z13" s="36">
        <f t="shared" si="1"/>
        <v>-0.40441039211416197</v>
      </c>
      <c r="AA13" s="36">
        <f t="shared" si="1"/>
        <v>-1.453318341129485</v>
      </c>
      <c r="AB13" s="36">
        <f t="shared" si="1"/>
        <v>-0.75883391983317239</v>
      </c>
      <c r="AC13" s="37">
        <f t="shared" si="1"/>
        <v>-0.35541989866811718</v>
      </c>
      <c r="AD13" s="104">
        <f t="shared" si="4"/>
        <v>-4.3836888845735071</v>
      </c>
    </row>
    <row r="14" spans="1:30">
      <c r="A14" s="33">
        <f t="shared" si="2"/>
        <v>0.67500000000000004</v>
      </c>
      <c r="B14" s="6" t="s">
        <v>74</v>
      </c>
      <c r="C14" s="30">
        <v>0.3</v>
      </c>
      <c r="D14" s="15">
        <v>0.22500000000000001</v>
      </c>
      <c r="E14" s="33">
        <v>0.15</v>
      </c>
      <c r="F14" s="98">
        <v>13.412459249047</v>
      </c>
      <c r="G14" s="99">
        <v>18.4508450896051</v>
      </c>
      <c r="H14" s="99">
        <v>21.995350539407099</v>
      </c>
      <c r="I14" s="99">
        <v>27.852500996142599</v>
      </c>
      <c r="J14" s="99">
        <v>32.741875215880597</v>
      </c>
      <c r="K14" s="99">
        <v>36.928193982135902</v>
      </c>
      <c r="L14" s="99">
        <v>39.930687572400998</v>
      </c>
      <c r="M14" s="100">
        <v>47.7947119054026</v>
      </c>
      <c r="N14" s="16">
        <f>N35+N42+N49</f>
        <v>12.803449388037924</v>
      </c>
      <c r="O14" s="17">
        <f t="shared" ref="O14:U14" si="14">O35+O42+O49</f>
        <v>17.517389874956269</v>
      </c>
      <c r="P14" s="17">
        <f t="shared" si="14"/>
        <v>21.502829982434488</v>
      </c>
      <c r="Q14" s="17">
        <f t="shared" si="14"/>
        <v>27.249106297101406</v>
      </c>
      <c r="R14" s="17">
        <f t="shared" si="14"/>
        <v>32.613440690808169</v>
      </c>
      <c r="S14" s="17">
        <f t="shared" si="14"/>
        <v>35.634919614008112</v>
      </c>
      <c r="T14" s="17">
        <f t="shared" si="14"/>
        <v>38.726412447900316</v>
      </c>
      <c r="U14" s="18">
        <f t="shared" si="14"/>
        <v>46.665668378481953</v>
      </c>
      <c r="V14" s="19">
        <f t="shared" si="1"/>
        <v>0.60900986100907595</v>
      </c>
      <c r="W14" s="20">
        <f t="shared" si="1"/>
        <v>0.93345521464883063</v>
      </c>
      <c r="X14" s="20">
        <f t="shared" si="1"/>
        <v>0.49252055697261099</v>
      </c>
      <c r="Y14" s="36">
        <f t="shared" si="1"/>
        <v>0.60339469904119269</v>
      </c>
      <c r="Z14" s="36">
        <f t="shared" si="1"/>
        <v>0.12843452507242858</v>
      </c>
      <c r="AA14" s="36">
        <f t="shared" si="1"/>
        <v>1.2932743681277898</v>
      </c>
      <c r="AB14" s="36">
        <f t="shared" si="1"/>
        <v>1.2042751245006826</v>
      </c>
      <c r="AC14" s="37">
        <f t="shared" si="1"/>
        <v>1.1290435269206469</v>
      </c>
      <c r="AD14" s="104">
        <f t="shared" si="4"/>
        <v>6.3934078762932582</v>
      </c>
    </row>
    <row r="15" spans="1:30">
      <c r="A15" s="33">
        <f t="shared" si="2"/>
        <v>0.67500000000000004</v>
      </c>
      <c r="B15" s="6" t="s">
        <v>75</v>
      </c>
      <c r="C15" s="30">
        <v>0.22500000000000001</v>
      </c>
      <c r="D15" s="15">
        <v>0.15</v>
      </c>
      <c r="E15" s="33">
        <v>0.3</v>
      </c>
      <c r="F15" s="98">
        <v>11.405846858373</v>
      </c>
      <c r="G15" s="99">
        <v>15.788356410763001</v>
      </c>
      <c r="H15" s="99">
        <v>18.987055628720199</v>
      </c>
      <c r="I15" s="99">
        <v>22.544993611871799</v>
      </c>
      <c r="J15" s="99">
        <v>27.606049484375099</v>
      </c>
      <c r="K15" s="99">
        <v>30.3070350472352</v>
      </c>
      <c r="L15" s="99">
        <v>33.286993699490701</v>
      </c>
      <c r="M15" s="100">
        <v>39.521011532605399</v>
      </c>
      <c r="N15" s="16">
        <f>N34+N41+N51</f>
        <v>11.654388757938687</v>
      </c>
      <c r="O15" s="17">
        <f t="shared" ref="O15:U15" si="15">O34+O41+O51</f>
        <v>15.683298349881314</v>
      </c>
      <c r="P15" s="17">
        <f t="shared" si="15"/>
        <v>19.57784399161325</v>
      </c>
      <c r="Q15" s="17">
        <f t="shared" si="15"/>
        <v>23.469648317812528</v>
      </c>
      <c r="R15" s="17">
        <f t="shared" si="15"/>
        <v>28.02683754419262</v>
      </c>
      <c r="S15" s="17">
        <f t="shared" si="15"/>
        <v>31.63619241892669</v>
      </c>
      <c r="T15" s="17">
        <f t="shared" si="15"/>
        <v>35.418129643843862</v>
      </c>
      <c r="U15" s="18">
        <f t="shared" si="15"/>
        <v>40.740634386309218</v>
      </c>
      <c r="V15" s="19">
        <f t="shared" si="1"/>
        <v>-0.24854189956568717</v>
      </c>
      <c r="W15" s="20">
        <f t="shared" si="1"/>
        <v>0.1050580608816869</v>
      </c>
      <c r="X15" s="20">
        <f t="shared" si="1"/>
        <v>-0.59078836289305059</v>
      </c>
      <c r="Y15" s="20">
        <f t="shared" si="1"/>
        <v>-0.92465470594072841</v>
      </c>
      <c r="Z15" s="20">
        <f t="shared" si="1"/>
        <v>-0.42078805981752154</v>
      </c>
      <c r="AA15" s="20">
        <f t="shared" si="1"/>
        <v>-1.3291573716914904</v>
      </c>
      <c r="AB15" s="20">
        <f t="shared" si="1"/>
        <v>-2.1311359443531614</v>
      </c>
      <c r="AC15" s="21">
        <f t="shared" si="1"/>
        <v>-1.2196228537038181</v>
      </c>
      <c r="AD15" s="104">
        <f t="shared" si="4"/>
        <v>-6.7596311370837707</v>
      </c>
    </row>
    <row r="16" spans="1:30">
      <c r="A16" s="33">
        <f t="shared" si="2"/>
        <v>0.75</v>
      </c>
      <c r="B16" s="6" t="s">
        <v>76</v>
      </c>
      <c r="C16" s="30">
        <v>0.15</v>
      </c>
      <c r="D16" s="15">
        <v>0.3</v>
      </c>
      <c r="E16" s="33">
        <v>0.3</v>
      </c>
      <c r="F16" s="98">
        <v>11.0847810557354</v>
      </c>
      <c r="G16" s="99">
        <v>16.342694988411299</v>
      </c>
      <c r="H16" s="99">
        <v>20.520084829335499</v>
      </c>
      <c r="I16" s="99">
        <v>24.494981586634001</v>
      </c>
      <c r="J16" s="99">
        <v>28.444332983752101</v>
      </c>
      <c r="K16" s="99">
        <v>31.894840860059301</v>
      </c>
      <c r="L16" s="99">
        <v>36.286993699490701</v>
      </c>
      <c r="M16" s="100">
        <v>42.137637176372799</v>
      </c>
      <c r="N16" s="16">
        <f>N33+N43+N51</f>
        <v>11.219207520429221</v>
      </c>
      <c r="O16" s="17">
        <f t="shared" ref="O16:U16" si="16">O33+O43+O51</f>
        <v>16.782490106967487</v>
      </c>
      <c r="P16" s="17">
        <f t="shared" si="16"/>
        <v>20.394709476823223</v>
      </c>
      <c r="Q16" s="17">
        <f t="shared" si="16"/>
        <v>24.696358750458579</v>
      </c>
      <c r="R16" s="17">
        <f t="shared" si="16"/>
        <v>28.342944345676742</v>
      </c>
      <c r="S16" s="17">
        <f t="shared" si="16"/>
        <v>32.087129433609782</v>
      </c>
      <c r="T16" s="17">
        <f t="shared" si="16"/>
        <v>37.173726836571966</v>
      </c>
      <c r="U16" s="18">
        <f t="shared" si="16"/>
        <v>42.652324907837226</v>
      </c>
      <c r="V16" s="19">
        <f t="shared" si="1"/>
        <v>-0.13442646469382069</v>
      </c>
      <c r="W16" s="20">
        <f t="shared" si="1"/>
        <v>-0.43979511855618725</v>
      </c>
      <c r="X16" s="20">
        <f t="shared" si="1"/>
        <v>0.12537535251227538</v>
      </c>
      <c r="Y16" s="20">
        <f t="shared" si="1"/>
        <v>-0.20137716382457782</v>
      </c>
      <c r="Z16" s="20">
        <f t="shared" si="1"/>
        <v>0.10138863807535969</v>
      </c>
      <c r="AA16" s="20">
        <f t="shared" si="1"/>
        <v>-0.19228857355048135</v>
      </c>
      <c r="AB16" s="20">
        <f t="shared" si="1"/>
        <v>-0.886733137081265</v>
      </c>
      <c r="AC16" s="21">
        <f t="shared" si="1"/>
        <v>-0.51468773146442715</v>
      </c>
      <c r="AD16" s="104">
        <f t="shared" si="4"/>
        <v>-2.1425441985831242</v>
      </c>
    </row>
    <row r="17" spans="1:31">
      <c r="A17" s="33">
        <f t="shared" si="2"/>
        <v>0.6</v>
      </c>
      <c r="B17" s="6" t="s">
        <v>77</v>
      </c>
      <c r="C17" s="30">
        <v>0.3</v>
      </c>
      <c r="D17" s="15">
        <v>0.3</v>
      </c>
      <c r="E17" s="33">
        <v>0</v>
      </c>
      <c r="F17" s="98">
        <v>11.9546363922737</v>
      </c>
      <c r="G17" s="99">
        <v>17.176300387162001</v>
      </c>
      <c r="H17" s="99">
        <v>20.517570258234102</v>
      </c>
      <c r="I17" s="99">
        <v>25.232348604938299</v>
      </c>
      <c r="J17" s="99">
        <v>29.588633751191701</v>
      </c>
      <c r="K17" s="99">
        <v>32.639577099059601</v>
      </c>
      <c r="L17" s="99">
        <v>35.376850985100901</v>
      </c>
      <c r="M17" s="100">
        <v>43.2027903618092</v>
      </c>
      <c r="N17" s="16">
        <f t="shared" ref="N17:U17" si="17">N35+N43</f>
        <v>11.564186430259891</v>
      </c>
      <c r="O17" s="17">
        <f t="shared" si="17"/>
        <v>16.809512257159</v>
      </c>
      <c r="P17" s="17">
        <f t="shared" si="17"/>
        <v>20.345750157702405</v>
      </c>
      <c r="Q17" s="17">
        <f t="shared" si="17"/>
        <v>25.284491990990436</v>
      </c>
      <c r="R17" s="17">
        <f t="shared" si="17"/>
        <v>28.699425446379148</v>
      </c>
      <c r="S17" s="17">
        <f t="shared" si="17"/>
        <v>31.164201527133208</v>
      </c>
      <c r="T17" s="17">
        <f t="shared" si="17"/>
        <v>34.672592998796034</v>
      </c>
      <c r="U17" s="18">
        <f t="shared" si="17"/>
        <v>41.730280644352653</v>
      </c>
      <c r="V17" s="19">
        <f t="shared" si="1"/>
        <v>0.39044996201380933</v>
      </c>
      <c r="W17" s="20">
        <f t="shared" si="1"/>
        <v>0.36678813000300181</v>
      </c>
      <c r="X17" s="20">
        <f t="shared" si="1"/>
        <v>0.17182010053169705</v>
      </c>
      <c r="Y17" s="20">
        <f t="shared" si="1"/>
        <v>-5.2143386052136975E-2</v>
      </c>
      <c r="Z17" s="20">
        <f t="shared" si="1"/>
        <v>0.88920830481255209</v>
      </c>
      <c r="AA17" s="20">
        <f t="shared" si="1"/>
        <v>1.4753755719263921</v>
      </c>
      <c r="AB17" s="20">
        <f t="shared" si="1"/>
        <v>0.70425798630486725</v>
      </c>
      <c r="AC17" s="21">
        <f t="shared" si="1"/>
        <v>1.4725097174565462</v>
      </c>
      <c r="AD17" s="104">
        <f t="shared" si="4"/>
        <v>5.4182663869967289</v>
      </c>
    </row>
    <row r="18" spans="1:31">
      <c r="A18" s="33">
        <f t="shared" si="2"/>
        <v>0.52500000000000002</v>
      </c>
      <c r="B18" s="6" t="s">
        <v>78</v>
      </c>
      <c r="C18" s="31">
        <v>0.3</v>
      </c>
      <c r="D18" s="6">
        <v>0</v>
      </c>
      <c r="E18" s="33">
        <v>0.22500000000000001</v>
      </c>
      <c r="F18" s="98">
        <v>9.5584727262540401</v>
      </c>
      <c r="G18" s="99">
        <v>14.4913729722126</v>
      </c>
      <c r="H18" s="99">
        <v>17.627082027619</v>
      </c>
      <c r="I18" s="99">
        <v>21.705778789864699</v>
      </c>
      <c r="J18" s="99">
        <v>25.768955723581001</v>
      </c>
      <c r="K18" s="99">
        <v>29.4332502444536</v>
      </c>
      <c r="L18" s="99">
        <v>31.353490135281699</v>
      </c>
      <c r="M18" s="100">
        <v>38.397286856012798</v>
      </c>
      <c r="N18" s="16">
        <f>N35+N50</f>
        <v>9.5039268452135452</v>
      </c>
      <c r="O18" s="17">
        <f t="shared" ref="O18:U18" si="18">O35+O50</f>
        <v>14.144334390639219</v>
      </c>
      <c r="P18" s="17">
        <f t="shared" si="18"/>
        <v>17.262285773285903</v>
      </c>
      <c r="Q18" s="17">
        <f t="shared" si="18"/>
        <v>21.772577516251438</v>
      </c>
      <c r="R18" s="17">
        <f t="shared" si="18"/>
        <v>26.380284377136448</v>
      </c>
      <c r="S18" s="17">
        <f t="shared" si="18"/>
        <v>28.553698867692312</v>
      </c>
      <c r="T18" s="17">
        <f t="shared" si="18"/>
        <v>30.673816828823433</v>
      </c>
      <c r="U18" s="18">
        <f t="shared" si="18"/>
        <v>36.763969194207156</v>
      </c>
      <c r="V18" s="19">
        <f t="shared" si="1"/>
        <v>5.4545881040494848E-2</v>
      </c>
      <c r="W18" s="20">
        <f t="shared" si="1"/>
        <v>0.34703858157338097</v>
      </c>
      <c r="X18" s="20">
        <f t="shared" si="1"/>
        <v>0.36479625433309693</v>
      </c>
      <c r="Y18" s="20">
        <f t="shared" si="1"/>
        <v>-6.679872638673956E-2</v>
      </c>
      <c r="Z18" s="20">
        <f t="shared" si="1"/>
        <v>-0.61132865355544652</v>
      </c>
      <c r="AA18" s="20">
        <f t="shared" si="1"/>
        <v>0.87955137676128814</v>
      </c>
      <c r="AB18" s="20">
        <f t="shared" si="1"/>
        <v>0.67967330645826607</v>
      </c>
      <c r="AC18" s="21">
        <f t="shared" si="1"/>
        <v>1.6333176618056413</v>
      </c>
      <c r="AD18" s="104">
        <f t="shared" si="4"/>
        <v>3.2807956820299822</v>
      </c>
    </row>
    <row r="19" spans="1:31">
      <c r="A19" s="33">
        <f t="shared" si="2"/>
        <v>0.22500000000000001</v>
      </c>
      <c r="B19" s="6" t="s">
        <v>79</v>
      </c>
      <c r="C19" s="31">
        <v>0</v>
      </c>
      <c r="D19" s="6">
        <v>0.22500000000000001</v>
      </c>
      <c r="E19" s="33">
        <v>0</v>
      </c>
      <c r="F19" s="98">
        <v>4.0270421223069599</v>
      </c>
      <c r="G19" s="99">
        <v>4.5587884520762199</v>
      </c>
      <c r="H19" s="99">
        <v>5.1762676344077301</v>
      </c>
      <c r="I19" s="99">
        <v>6.2048745873496003</v>
      </c>
      <c r="J19" s="99">
        <v>7.9074254874841001</v>
      </c>
      <c r="K19" s="99">
        <v>9.1065965060350997</v>
      </c>
      <c r="L19" s="99">
        <v>9.9331934412237004</v>
      </c>
      <c r="M19" s="100">
        <v>11.516786308097</v>
      </c>
      <c r="N19" s="16">
        <f t="shared" ref="N19:U19" si="19">N42</f>
        <v>4.1196360746769596</v>
      </c>
      <c r="O19" s="17">
        <f t="shared" si="19"/>
        <v>4.5054221654762205</v>
      </c>
      <c r="P19" s="17">
        <f t="shared" si="19"/>
        <v>5.1267926305855855</v>
      </c>
      <c r="Q19" s="17">
        <f t="shared" si="19"/>
        <v>6.4699183180477</v>
      </c>
      <c r="R19" s="17">
        <f t="shared" si="19"/>
        <v>7.8279222808694495</v>
      </c>
      <c r="S19" s="17">
        <f t="shared" si="19"/>
        <v>9.0834738063157996</v>
      </c>
      <c r="T19" s="17">
        <f t="shared" si="19"/>
        <v>9.5784933802839003</v>
      </c>
      <c r="U19" s="18">
        <f t="shared" si="19"/>
        <v>11.6632689933635</v>
      </c>
      <c r="V19" s="19">
        <f t="shared" si="1"/>
        <v>-9.2593952369999677E-2</v>
      </c>
      <c r="W19" s="20">
        <f t="shared" si="1"/>
        <v>5.3366286599999313E-2</v>
      </c>
      <c r="X19" s="20">
        <f t="shared" si="1"/>
        <v>4.9475003822144537E-2</v>
      </c>
      <c r="Y19" s="20">
        <f t="shared" si="1"/>
        <v>-0.26504373069809972</v>
      </c>
      <c r="Z19" s="20">
        <f t="shared" si="1"/>
        <v>7.9503206614650601E-2</v>
      </c>
      <c r="AA19" s="20">
        <f t="shared" si="1"/>
        <v>2.3122699719300144E-2</v>
      </c>
      <c r="AB19" s="20">
        <f t="shared" si="1"/>
        <v>0.35470006093980011</v>
      </c>
      <c r="AC19" s="21">
        <f t="shared" si="1"/>
        <v>-0.14648268526650021</v>
      </c>
      <c r="AD19" s="104">
        <f t="shared" si="4"/>
        <v>5.6046889361295094E-2</v>
      </c>
    </row>
    <row r="20" spans="1:31">
      <c r="A20" s="33">
        <f t="shared" si="2"/>
        <v>0.375</v>
      </c>
      <c r="B20" s="6" t="s">
        <v>80</v>
      </c>
      <c r="C20" s="31">
        <v>0.22500000000000001</v>
      </c>
      <c r="D20" s="6">
        <v>0</v>
      </c>
      <c r="E20" s="33">
        <v>0.15</v>
      </c>
      <c r="F20" s="98">
        <v>6.6898255461350598</v>
      </c>
      <c r="G20" s="99">
        <v>10.4895195358705</v>
      </c>
      <c r="H20" s="99">
        <v>12.095366394243612</v>
      </c>
      <c r="I20" s="99">
        <v>14.6416413570429</v>
      </c>
      <c r="J20" s="99">
        <v>17.220621092356502</v>
      </c>
      <c r="K20" s="99">
        <v>18.740073963408125</v>
      </c>
      <c r="L20" s="99">
        <v>21.537953408834568</v>
      </c>
      <c r="M20" s="100">
        <v>25.944638457574801</v>
      </c>
      <c r="N20" s="16">
        <f>N34+N49</f>
        <v>6.9126025237204267</v>
      </c>
      <c r="O20" s="17">
        <f t="shared" ref="O20:U20" si="20">O34+O49</f>
        <v>10.249578073595641</v>
      </c>
      <c r="P20" s="17">
        <f t="shared" si="20"/>
        <v>13.206269008294891</v>
      </c>
      <c r="Q20" s="17">
        <f t="shared" si="20"/>
        <v>15.454020780564608</v>
      </c>
      <c r="R20" s="17">
        <f t="shared" si="20"/>
        <v>17.532008813739331</v>
      </c>
      <c r="S20" s="17">
        <f t="shared" si="20"/>
        <v>20.11145830082658</v>
      </c>
      <c r="T20" s="17">
        <f t="shared" si="20"/>
        <v>22.198406569043151</v>
      </c>
      <c r="U20" s="18">
        <f t="shared" si="20"/>
        <v>26.792999687373616</v>
      </c>
      <c r="V20" s="19">
        <f t="shared" si="1"/>
        <v>-0.22277697758536696</v>
      </c>
      <c r="W20" s="20">
        <f t="shared" si="1"/>
        <v>0.23994146227485835</v>
      </c>
      <c r="X20" s="20">
        <f t="shared" si="1"/>
        <v>-1.1109026140512785</v>
      </c>
      <c r="Y20" s="20">
        <f t="shared" si="1"/>
        <v>-0.81237942352170833</v>
      </c>
      <c r="Z20" s="20">
        <f t="shared" si="1"/>
        <v>-0.31138772138282889</v>
      </c>
      <c r="AA20" s="20">
        <f t="shared" si="1"/>
        <v>-1.3713843374184549</v>
      </c>
      <c r="AB20" s="20">
        <f t="shared" si="1"/>
        <v>-0.6604531602085828</v>
      </c>
      <c r="AC20" s="21">
        <f t="shared" si="1"/>
        <v>-0.84836122979881523</v>
      </c>
      <c r="AD20" s="104">
        <f t="shared" si="4"/>
        <v>-5.0977040016921773</v>
      </c>
    </row>
    <row r="21" spans="1:31">
      <c r="A21" s="33">
        <f t="shared" si="2"/>
        <v>0.375</v>
      </c>
      <c r="B21" s="6" t="s">
        <v>81</v>
      </c>
      <c r="C21" s="30">
        <v>0</v>
      </c>
      <c r="D21" s="15">
        <v>0.15</v>
      </c>
      <c r="E21" s="33">
        <v>0.22500000000000001</v>
      </c>
      <c r="F21" s="98">
        <v>4.9238331570526004</v>
      </c>
      <c r="G21" s="99">
        <v>7.0692668598453299</v>
      </c>
      <c r="H21" s="99">
        <v>7.4368210099232899</v>
      </c>
      <c r="I21" s="99">
        <v>8.9984807073164408</v>
      </c>
      <c r="J21" s="99">
        <v>11.371081910793899</v>
      </c>
      <c r="K21" s="99">
        <v>13.315857548466701</v>
      </c>
      <c r="L21" s="99">
        <v>16.507689029436602</v>
      </c>
      <c r="M21" s="100">
        <v>20.318904299670699</v>
      </c>
      <c r="N21" s="16">
        <f>N41+N50</f>
        <v>4.9398268594206804</v>
      </c>
      <c r="O21" s="17">
        <f t="shared" ref="O21:U21" si="21">O41+O50</f>
        <v>7.1112297501265003</v>
      </c>
      <c r="P21" s="17">
        <f t="shared" si="21"/>
        <v>7.8142734318813609</v>
      </c>
      <c r="Q21" s="17">
        <f t="shared" si="21"/>
        <v>9.1125411888501908</v>
      </c>
      <c r="R21" s="17">
        <f t="shared" si="21"/>
        <v>11.641898153255561</v>
      </c>
      <c r="S21" s="17">
        <f t="shared" si="21"/>
        <v>14.00220377910011</v>
      </c>
      <c r="T21" s="17">
        <f t="shared" si="21"/>
        <v>15.99360045359369</v>
      </c>
      <c r="U21" s="18">
        <f t="shared" si="21"/>
        <v>19.979358115282899</v>
      </c>
      <c r="V21" s="19">
        <f t="shared" si="1"/>
        <v>-1.5993702368080065E-2</v>
      </c>
      <c r="W21" s="20">
        <f t="shared" si="1"/>
        <v>-4.1962890281170395E-2</v>
      </c>
      <c r="X21" s="20">
        <f t="shared" si="1"/>
        <v>-0.37745242195807105</v>
      </c>
      <c r="Y21" s="20">
        <f t="shared" si="1"/>
        <v>-0.11406048153375004</v>
      </c>
      <c r="Z21" s="20">
        <f t="shared" si="1"/>
        <v>-0.27081624246166136</v>
      </c>
      <c r="AA21" s="20">
        <f t="shared" si="1"/>
        <v>-0.6863462306334096</v>
      </c>
      <c r="AB21" s="20">
        <f t="shared" si="1"/>
        <v>0.51408857584291212</v>
      </c>
      <c r="AC21" s="21">
        <f t="shared" si="1"/>
        <v>0.3395461843877996</v>
      </c>
      <c r="AD21" s="104">
        <f t="shared" si="4"/>
        <v>-0.65299720900543079</v>
      </c>
    </row>
    <row r="22" spans="1:31">
      <c r="A22" s="33">
        <f t="shared" si="2"/>
        <v>0.6</v>
      </c>
      <c r="B22" s="6" t="s">
        <v>82</v>
      </c>
      <c r="C22" s="30">
        <v>0.15</v>
      </c>
      <c r="D22" s="15">
        <v>0.22500000000000001</v>
      </c>
      <c r="E22" s="33">
        <v>0.22500000000000001</v>
      </c>
      <c r="F22" s="98">
        <v>9.2609872973553795</v>
      </c>
      <c r="G22" s="99">
        <v>13.467708168489199</v>
      </c>
      <c r="H22" s="99">
        <v>16.823110093063701</v>
      </c>
      <c r="I22" s="99">
        <v>19.3924429650571</v>
      </c>
      <c r="J22" s="99">
        <v>23.7867050937835</v>
      </c>
      <c r="K22" s="99">
        <v>27.604147947081799</v>
      </c>
      <c r="L22" s="99">
        <v>31.033472838012699</v>
      </c>
      <c r="M22" s="100">
        <v>37.0106559402142</v>
      </c>
      <c r="N22" s="16">
        <f>N33+N42+N50</f>
        <v>9.6054981671148347</v>
      </c>
      <c r="O22" s="17">
        <f t="shared" ref="O22:U22" si="22">O33+O42+O50</f>
        <v>13.698591920923928</v>
      </c>
      <c r="P22" s="17">
        <f t="shared" si="22"/>
        <v>16.231367112992309</v>
      </c>
      <c r="Q22" s="17">
        <f t="shared" si="22"/>
        <v>19.881601162567279</v>
      </c>
      <c r="R22" s="17">
        <f t="shared" si="22"/>
        <v>23.927743467303493</v>
      </c>
      <c r="S22" s="17">
        <f t="shared" si="22"/>
        <v>27.533140881484684</v>
      </c>
      <c r="T22" s="17">
        <f t="shared" si="22"/>
        <v>29.838194546883265</v>
      </c>
      <c r="U22" s="18">
        <f t="shared" si="22"/>
        <v>36.37744059005523</v>
      </c>
      <c r="V22" s="19">
        <f t="shared" si="1"/>
        <v>-0.34451086975945522</v>
      </c>
      <c r="W22" s="20">
        <f t="shared" si="1"/>
        <v>-0.23088375243472825</v>
      </c>
      <c r="X22" s="20">
        <f t="shared" si="1"/>
        <v>0.59174298007139114</v>
      </c>
      <c r="Y22" s="20">
        <f t="shared" si="1"/>
        <v>-0.48915819751017864</v>
      </c>
      <c r="Z22" s="20">
        <f t="shared" si="1"/>
        <v>-0.1410383735199936</v>
      </c>
      <c r="AA22" s="20">
        <f t="shared" si="1"/>
        <v>7.1007065597115115E-2</v>
      </c>
      <c r="AB22" s="20">
        <f t="shared" si="1"/>
        <v>1.1952782911294335</v>
      </c>
      <c r="AC22" s="21">
        <f t="shared" si="1"/>
        <v>0.63321535015897012</v>
      </c>
      <c r="AD22" s="104">
        <f t="shared" si="4"/>
        <v>1.2856524937325542</v>
      </c>
    </row>
    <row r="23" spans="1:31">
      <c r="A23" s="33">
        <f t="shared" si="2"/>
        <v>0.52500000000000002</v>
      </c>
      <c r="B23" s="6" t="s">
        <v>83</v>
      </c>
      <c r="C23" s="30">
        <v>0.22500000000000001</v>
      </c>
      <c r="D23" s="15">
        <v>0.22500000000000001</v>
      </c>
      <c r="E23" s="33">
        <v>7.4999999999999997E-2</v>
      </c>
      <c r="F23" s="98">
        <v>10.283243345215499</v>
      </c>
      <c r="G23" s="99">
        <v>13.4321173091005</v>
      </c>
      <c r="H23" s="99">
        <v>16.562998835027201</v>
      </c>
      <c r="I23" s="99">
        <v>19.8211614680982</v>
      </c>
      <c r="J23" s="99">
        <v>23.326031465889901</v>
      </c>
      <c r="K23" s="99">
        <v>25.9088685160201</v>
      </c>
      <c r="L23" s="99">
        <v>28.523712368232701</v>
      </c>
      <c r="M23" s="100">
        <v>34.267629341341802</v>
      </c>
      <c r="N23" s="16">
        <f>N34+N42+N48</f>
        <v>10.472521130249966</v>
      </c>
      <c r="O23" s="17">
        <f t="shared" ref="O23:U23" si="23">O34+O42+O48</f>
        <v>13.754614100231034</v>
      </c>
      <c r="P23" s="17">
        <f t="shared" si="23"/>
        <v>17.061484560317474</v>
      </c>
      <c r="Q23" s="17">
        <f t="shared" si="23"/>
        <v>20.65701953581004</v>
      </c>
      <c r="R23" s="17">
        <f t="shared" si="23"/>
        <v>23.631661533806511</v>
      </c>
      <c r="S23" s="17">
        <f t="shared" si="23"/>
        <v>26.786011502142379</v>
      </c>
      <c r="T23" s="17">
        <f t="shared" si="23"/>
        <v>28.929797110784069</v>
      </c>
      <c r="U23" s="18">
        <f t="shared" si="23"/>
        <v>35.262771916607811</v>
      </c>
      <c r="V23" s="19">
        <f t="shared" si="1"/>
        <v>-0.18927778503446646</v>
      </c>
      <c r="W23" s="20">
        <f t="shared" si="1"/>
        <v>-0.32249679113053453</v>
      </c>
      <c r="X23" s="20">
        <f t="shared" si="1"/>
        <v>-0.4984857252902728</v>
      </c>
      <c r="Y23" s="20">
        <f t="shared" si="1"/>
        <v>-0.83585806771183968</v>
      </c>
      <c r="Z23" s="20">
        <f t="shared" si="1"/>
        <v>-0.30563006791660996</v>
      </c>
      <c r="AA23" s="20">
        <f t="shared" si="1"/>
        <v>-0.87714298612227992</v>
      </c>
      <c r="AB23" s="20">
        <f t="shared" si="1"/>
        <v>-0.40608474255136784</v>
      </c>
      <c r="AC23" s="21">
        <f t="shared" si="1"/>
        <v>-0.99514257526600858</v>
      </c>
      <c r="AD23" s="104">
        <f t="shared" si="4"/>
        <v>-4.4301187410233798</v>
      </c>
    </row>
    <row r="24" spans="1:31">
      <c r="A24" s="33">
        <f t="shared" si="2"/>
        <v>0.3</v>
      </c>
      <c r="B24" s="6" t="s">
        <v>84</v>
      </c>
      <c r="C24" s="30">
        <v>0.22500000000000001</v>
      </c>
      <c r="D24" s="15">
        <v>7.4999999999999997E-2</v>
      </c>
      <c r="E24" s="33">
        <v>0</v>
      </c>
      <c r="F24" s="98">
        <v>6.0639736690505499</v>
      </c>
      <c r="G24" s="99">
        <v>8.71273301319677</v>
      </c>
      <c r="H24" s="99">
        <v>11.840580066476999</v>
      </c>
      <c r="I24" s="99">
        <v>13.3232068016056</v>
      </c>
      <c r="J24" s="99">
        <v>15.604147947081801</v>
      </c>
      <c r="K24" s="99">
        <v>17.783295529085098</v>
      </c>
      <c r="L24" s="99">
        <v>19.9822802831102</v>
      </c>
      <c r="M24" s="100">
        <v>24.3909211093736</v>
      </c>
      <c r="N24" s="16">
        <f>N34+N40</f>
        <v>6.2253973062395351</v>
      </c>
      <c r="O24" s="17">
        <f t="shared" ref="O24:U24" si="24">O34+O40</f>
        <v>9.0235362907788144</v>
      </c>
      <c r="P24" s="17">
        <f t="shared" si="24"/>
        <v>11.949161932833141</v>
      </c>
      <c r="Q24" s="17">
        <f t="shared" si="24"/>
        <v>14.259355155754649</v>
      </c>
      <c r="R24" s="17">
        <f t="shared" si="24"/>
        <v>16.25620518311953</v>
      </c>
      <c r="S24" s="17">
        <f t="shared" si="24"/>
        <v>19.025751473318564</v>
      </c>
      <c r="T24" s="17">
        <f t="shared" si="24"/>
        <v>20.785271654597871</v>
      </c>
      <c r="U24" s="18">
        <f t="shared" si="24"/>
        <v>24.905210126960867</v>
      </c>
      <c r="V24" s="19">
        <f t="shared" si="1"/>
        <v>-0.16142363718898523</v>
      </c>
      <c r="W24" s="20">
        <f t="shared" si="1"/>
        <v>-0.3108032775820444</v>
      </c>
      <c r="X24" s="20">
        <f t="shared" si="1"/>
        <v>-0.10858186635614153</v>
      </c>
      <c r="Y24" s="20">
        <f t="shared" si="1"/>
        <v>-0.93614835414904896</v>
      </c>
      <c r="Z24" s="20">
        <f t="shared" si="1"/>
        <v>-0.65205723603772903</v>
      </c>
      <c r="AA24" s="20">
        <f t="shared" si="1"/>
        <v>-1.2424559442334662</v>
      </c>
      <c r="AB24" s="20">
        <f t="shared" si="1"/>
        <v>-0.8029913714876713</v>
      </c>
      <c r="AC24" s="21">
        <f t="shared" si="1"/>
        <v>-0.51428901758726653</v>
      </c>
      <c r="AD24" s="104">
        <f t="shared" si="4"/>
        <v>-4.7287507046223531</v>
      </c>
    </row>
    <row r="25" spans="1:31">
      <c r="A25" s="33">
        <f t="shared" si="2"/>
        <v>0.15</v>
      </c>
      <c r="B25" s="6" t="s">
        <v>85</v>
      </c>
      <c r="C25" s="30">
        <v>7.4999999999999997E-2</v>
      </c>
      <c r="D25" s="15">
        <v>0</v>
      </c>
      <c r="E25" s="33">
        <v>7.4999999999999997E-2</v>
      </c>
      <c r="F25" s="98">
        <v>3.2028031768085401</v>
      </c>
      <c r="G25" s="99">
        <v>4.7523920090432101</v>
      </c>
      <c r="H25" s="99">
        <v>6.6116302675980503</v>
      </c>
      <c r="I25" s="99">
        <v>7.6223015858114902</v>
      </c>
      <c r="J25" s="99">
        <v>8.3036572220121201</v>
      </c>
      <c r="K25" s="99">
        <v>9.9035221280766894</v>
      </c>
      <c r="L25" s="99">
        <v>10.9557242963149</v>
      </c>
      <c r="M25" s="100">
        <v>13.386800789046299</v>
      </c>
      <c r="N25" s="16">
        <f>N32+N48</f>
        <v>3.1895446687516706</v>
      </c>
      <c r="O25" s="17">
        <f t="shared" ref="O25:U25" si="25">O32+O48</f>
        <v>4.5157517200273212</v>
      </c>
      <c r="P25" s="17">
        <f t="shared" si="25"/>
        <v>6.2808614499621509</v>
      </c>
      <c r="Q25" s="17">
        <f t="shared" si="25"/>
        <v>7.1761445883619643</v>
      </c>
      <c r="R25" s="17">
        <f t="shared" si="25"/>
        <v>8.5141105773814179</v>
      </c>
      <c r="S25" s="17">
        <f t="shared" si="25"/>
        <v>9.1341279622309006</v>
      </c>
      <c r="T25" s="17">
        <f t="shared" si="25"/>
        <v>10.580409148637312</v>
      </c>
      <c r="U25" s="18">
        <f t="shared" si="25"/>
        <v>13.561245591619272</v>
      </c>
      <c r="V25" s="19">
        <f t="shared" si="1"/>
        <v>1.3258508056869456E-2</v>
      </c>
      <c r="W25" s="20">
        <f t="shared" si="1"/>
        <v>0.23664028901588896</v>
      </c>
      <c r="X25" s="20">
        <f t="shared" si="1"/>
        <v>0.33076881763589938</v>
      </c>
      <c r="Y25" s="20">
        <f t="shared" si="1"/>
        <v>0.44615699744952586</v>
      </c>
      <c r="Z25" s="20">
        <f t="shared" si="1"/>
        <v>-0.21045335536929777</v>
      </c>
      <c r="AA25" s="20">
        <f t="shared" si="1"/>
        <v>0.76939416584578879</v>
      </c>
      <c r="AB25" s="20">
        <f t="shared" si="1"/>
        <v>0.375315147677588</v>
      </c>
      <c r="AC25" s="21">
        <f t="shared" si="1"/>
        <v>-0.17444480257297279</v>
      </c>
      <c r="AD25" s="104">
        <f t="shared" si="4"/>
        <v>1.7866357677392899</v>
      </c>
    </row>
    <row r="26" spans="1:31">
      <c r="A26" s="33">
        <f t="shared" si="2"/>
        <v>0.22499999999999998</v>
      </c>
      <c r="B26" s="6" t="s">
        <v>86</v>
      </c>
      <c r="C26" s="30">
        <v>0</v>
      </c>
      <c r="D26" s="15">
        <v>7.4999999999999997E-2</v>
      </c>
      <c r="E26" s="33">
        <v>0.15</v>
      </c>
      <c r="F26" s="98">
        <v>2.5493575363968302</v>
      </c>
      <c r="G26" s="99">
        <v>4.1295623260475596</v>
      </c>
      <c r="H26" s="99">
        <v>5.5539660485962896</v>
      </c>
      <c r="I26" s="99">
        <v>7.0619094110673197</v>
      </c>
      <c r="J26" s="99">
        <v>8.4117141909428899</v>
      </c>
      <c r="K26" s="99">
        <v>10.7491323798377</v>
      </c>
      <c r="L26" s="99">
        <v>13.059283796506101</v>
      </c>
      <c r="M26" s="100">
        <v>15.2434605207121</v>
      </c>
      <c r="N26" s="16">
        <f>N40+N49</f>
        <v>2.3638077188139475</v>
      </c>
      <c r="O26" s="17">
        <f t="shared" ref="O26:U26" si="26">O40+O49</f>
        <v>4.2432434948648305</v>
      </c>
      <c r="P26" s="17">
        <f t="shared" si="26"/>
        <v>5.5060135616642505</v>
      </c>
      <c r="Q26" s="17">
        <f t="shared" si="26"/>
        <v>6.6816199207945806</v>
      </c>
      <c r="R26" s="17">
        <f t="shared" si="26"/>
        <v>8.2004819149847403</v>
      </c>
      <c r="S26" s="17">
        <f t="shared" si="26"/>
        <v>10.416469472491986</v>
      </c>
      <c r="T26" s="17">
        <f t="shared" si="26"/>
        <v>12.75009420314068</v>
      </c>
      <c r="U26" s="18">
        <f t="shared" si="26"/>
        <v>15.35420590784585</v>
      </c>
      <c r="V26" s="19">
        <f t="shared" si="1"/>
        <v>0.18554981758288269</v>
      </c>
      <c r="W26" s="20">
        <f t="shared" si="1"/>
        <v>-0.11368116881727097</v>
      </c>
      <c r="X26" s="20">
        <f t="shared" si="1"/>
        <v>4.7952486932039129E-2</v>
      </c>
      <c r="Y26" s="20">
        <f t="shared" si="1"/>
        <v>0.38028949027273917</v>
      </c>
      <c r="Z26" s="20">
        <f t="shared" si="1"/>
        <v>0.21123227595814953</v>
      </c>
      <c r="AA26" s="20">
        <f t="shared" si="1"/>
        <v>0.33266290734571413</v>
      </c>
      <c r="AB26" s="20">
        <f t="shared" si="1"/>
        <v>0.30918959336542073</v>
      </c>
      <c r="AC26" s="21">
        <f t="shared" si="1"/>
        <v>-0.11074538713375048</v>
      </c>
      <c r="AD26" s="104">
        <f t="shared" si="4"/>
        <v>1.2424500155059239</v>
      </c>
    </row>
    <row r="27" spans="1:31">
      <c r="A27" s="33">
        <f t="shared" si="2"/>
        <v>0.22499999999999998</v>
      </c>
      <c r="B27" s="6" t="s">
        <v>87</v>
      </c>
      <c r="C27" s="30">
        <v>7.4999999999999997E-2</v>
      </c>
      <c r="D27" s="30">
        <v>0.15</v>
      </c>
      <c r="E27" s="33">
        <v>0</v>
      </c>
      <c r="F27" s="101">
        <v>4.5689764500000001</v>
      </c>
      <c r="G27" s="102">
        <v>5.60396630191602</v>
      </c>
      <c r="H27" s="102">
        <v>7.6062285963433096</v>
      </c>
      <c r="I27" s="102">
        <v>8.4486610858834492</v>
      </c>
      <c r="J27" s="102">
        <v>10.8074096326476</v>
      </c>
      <c r="K27" s="102">
        <v>12.718840850522501</v>
      </c>
      <c r="L27" s="102">
        <v>14.0839316000897</v>
      </c>
      <c r="M27" s="103">
        <v>18.238735839053199</v>
      </c>
      <c r="N27" s="26">
        <f t="shared" ref="N27:U27" si="27">N32+N41</f>
        <v>4.8179625281723508</v>
      </c>
      <c r="O27" s="24">
        <f t="shared" si="27"/>
        <v>6.0257156501538205</v>
      </c>
      <c r="P27" s="24">
        <f t="shared" si="27"/>
        <v>7.7173429018435105</v>
      </c>
      <c r="Q27" s="24">
        <f t="shared" si="27"/>
        <v>8.6859302572121546</v>
      </c>
      <c r="R27" s="24">
        <f t="shared" si="27"/>
        <v>10.813226778636977</v>
      </c>
      <c r="S27" s="24">
        <f t="shared" si="27"/>
        <v>12.04082298633101</v>
      </c>
      <c r="T27" s="24">
        <f t="shared" si="27"/>
        <v>13.731985561981</v>
      </c>
      <c r="U27" s="25">
        <f t="shared" si="27"/>
        <v>17.730535193684172</v>
      </c>
      <c r="V27" s="27">
        <f t="shared" si="1"/>
        <v>-0.24898607817235074</v>
      </c>
      <c r="W27" s="28">
        <f t="shared" si="1"/>
        <v>-0.42174934823780053</v>
      </c>
      <c r="X27" s="28">
        <f t="shared" si="1"/>
        <v>-0.11111430550020085</v>
      </c>
      <c r="Y27" s="28">
        <f t="shared" si="1"/>
        <v>-0.2372691713287054</v>
      </c>
      <c r="Z27" s="28">
        <f t="shared" si="1"/>
        <v>-5.8171459893774369E-3</v>
      </c>
      <c r="AA27" s="28">
        <f t="shared" si="1"/>
        <v>0.67801786419149046</v>
      </c>
      <c r="AB27" s="28">
        <f t="shared" si="1"/>
        <v>0.35194603810870007</v>
      </c>
      <c r="AC27" s="29">
        <f t="shared" si="1"/>
        <v>0.5082006453690262</v>
      </c>
      <c r="AD27" s="104">
        <f t="shared" si="4"/>
        <v>0.51322849844078178</v>
      </c>
    </row>
    <row r="28" spans="1:31">
      <c r="AD28" s="104">
        <f>SUM(AD3:AD27)</f>
        <v>1.1328782140804963</v>
      </c>
    </row>
    <row r="29" spans="1:31">
      <c r="E29" s="1" t="s">
        <v>123</v>
      </c>
      <c r="F29" s="1" t="s">
        <v>124</v>
      </c>
      <c r="G29" s="1" t="s">
        <v>125</v>
      </c>
      <c r="H29" s="1" t="s">
        <v>126</v>
      </c>
      <c r="I29" s="1" t="s">
        <v>127</v>
      </c>
      <c r="J29" s="1" t="s">
        <v>128</v>
      </c>
      <c r="K29" s="1" t="s">
        <v>129</v>
      </c>
      <c r="L29" s="1"/>
    </row>
    <row r="30" spans="1:31">
      <c r="A30" t="s">
        <v>68</v>
      </c>
      <c r="B30">
        <f>0.6*0.1</f>
        <v>0.06</v>
      </c>
      <c r="C30">
        <f>0.6*0.2</f>
        <v>0.12</v>
      </c>
      <c r="D30">
        <f>0.6*0.2</f>
        <v>0.12</v>
      </c>
      <c r="E30">
        <v>4.7137498899999999</v>
      </c>
      <c r="F30">
        <v>6.9962301299999998</v>
      </c>
      <c r="G30">
        <v>8.7103700600000007</v>
      </c>
      <c r="H30">
        <v>10.9033499</v>
      </c>
      <c r="I30">
        <v>13.3994503</v>
      </c>
      <c r="J30">
        <v>15.1860304</v>
      </c>
      <c r="K30">
        <v>17.375770599999999</v>
      </c>
      <c r="M30" s="1" t="s">
        <v>11</v>
      </c>
      <c r="N30" s="34" t="s">
        <v>123</v>
      </c>
      <c r="O30" s="34" t="s">
        <v>124</v>
      </c>
      <c r="P30" s="34" t="s">
        <v>125</v>
      </c>
      <c r="Q30" s="34" t="s">
        <v>126</v>
      </c>
      <c r="R30" s="34" t="s">
        <v>127</v>
      </c>
      <c r="S30" s="34" t="s">
        <v>128</v>
      </c>
      <c r="T30" s="34" t="s">
        <v>129</v>
      </c>
      <c r="U30" s="34" t="s">
        <v>130</v>
      </c>
      <c r="W30" s="1"/>
      <c r="X30" s="34"/>
      <c r="Y30" s="34"/>
      <c r="Z30" s="34"/>
      <c r="AA30" s="34"/>
      <c r="AB30" s="34"/>
      <c r="AC30" s="34"/>
      <c r="AD30" s="34"/>
      <c r="AE30" s="34"/>
    </row>
    <row r="31" spans="1:31">
      <c r="A31" t="s">
        <v>69</v>
      </c>
      <c r="B31">
        <f>0.6*0.3</f>
        <v>0.18</v>
      </c>
      <c r="C31">
        <f>0.15*0.6</f>
        <v>0.09</v>
      </c>
      <c r="D31">
        <f>0.2*0.1</f>
        <v>2.0000000000000004E-2</v>
      </c>
      <c r="E31">
        <v>5.5432400700000004</v>
      </c>
      <c r="F31">
        <v>8.19758034</v>
      </c>
      <c r="G31">
        <v>9.9965600999999999</v>
      </c>
      <c r="H31">
        <v>12.5809803</v>
      </c>
      <c r="I31">
        <v>15.0844603</v>
      </c>
      <c r="J31">
        <v>16.859760300000001</v>
      </c>
      <c r="K31">
        <v>19.1447392</v>
      </c>
      <c r="M31" s="1">
        <v>0</v>
      </c>
      <c r="N31" s="1">
        <v>0.45315298159796424</v>
      </c>
      <c r="O31" s="1">
        <v>0.76688214727446891</v>
      </c>
      <c r="P31" s="1">
        <v>0.80211736616893614</v>
      </c>
      <c r="Q31" s="1">
        <v>1.4687578216596688</v>
      </c>
      <c r="R31" s="1">
        <v>2.1157424714319903</v>
      </c>
      <c r="S31" s="1">
        <v>2.3788958143529717</v>
      </c>
      <c r="T31" s="1">
        <v>2.3768661468293422</v>
      </c>
      <c r="U31" s="1">
        <v>2.9455357150000001</v>
      </c>
      <c r="W31" s="1"/>
      <c r="X31" s="1"/>
      <c r="Y31" s="1"/>
      <c r="Z31" s="1"/>
      <c r="AA31" s="1"/>
      <c r="AB31" s="1"/>
      <c r="AC31" s="1"/>
      <c r="AD31" s="1"/>
      <c r="AE31" s="1"/>
    </row>
    <row r="32" spans="1:31">
      <c r="A32" t="s">
        <v>70</v>
      </c>
      <c r="B32">
        <v>0</v>
      </c>
      <c r="C32">
        <f>0.1*0.6</f>
        <v>0.06</v>
      </c>
      <c r="D32">
        <f>0.2*0.6</f>
        <v>0.12</v>
      </c>
      <c r="E32">
        <v>7.7536802299999996</v>
      </c>
      <c r="F32">
        <v>11.449970199999999</v>
      </c>
      <c r="G32">
        <v>14.0664196</v>
      </c>
      <c r="H32">
        <v>17.742000600000001</v>
      </c>
      <c r="I32">
        <v>21.215530399999999</v>
      </c>
      <c r="J32">
        <v>23.5623608</v>
      </c>
      <c r="K32">
        <v>26.058069199999998</v>
      </c>
      <c r="M32" s="1">
        <v>7.4999999999999997E-2</v>
      </c>
      <c r="N32" s="1">
        <v>2.2237556687516706</v>
      </c>
      <c r="O32" s="1">
        <v>2.7814952200273209</v>
      </c>
      <c r="P32" s="1">
        <v>4.1708782099621509</v>
      </c>
      <c r="Q32" s="1">
        <v>4.5049213783619644</v>
      </c>
      <c r="R32" s="1">
        <v>5.5042373653814183</v>
      </c>
      <c r="S32" s="1">
        <v>5.7919604172309</v>
      </c>
      <c r="T32" s="1">
        <v>6.3458974283873104</v>
      </c>
      <c r="U32" s="1">
        <v>8.1337446216192717</v>
      </c>
      <c r="W32" s="1"/>
      <c r="X32" s="1"/>
      <c r="Y32" s="1"/>
      <c r="Z32" s="1"/>
      <c r="AA32" s="1"/>
      <c r="AB32" s="1"/>
      <c r="AC32" s="1"/>
      <c r="AD32" s="1"/>
      <c r="AE32" s="1"/>
    </row>
    <row r="33" spans="1:31">
      <c r="A33" t="s">
        <v>71</v>
      </c>
      <c r="B33">
        <f>0.6*0.15</f>
        <v>0.09</v>
      </c>
      <c r="C33">
        <f>0.15*0.6</f>
        <v>0.09</v>
      </c>
      <c r="D33">
        <f>0.1*0.6</f>
        <v>0.06</v>
      </c>
      <c r="E33">
        <v>4.3405799900000002</v>
      </c>
      <c r="F33">
        <v>6.6121101400000004</v>
      </c>
      <c r="G33">
        <v>8.2033996600000005</v>
      </c>
      <c r="H33">
        <v>10.5079803</v>
      </c>
      <c r="I33">
        <v>12.899350200000001</v>
      </c>
      <c r="J33">
        <v>14.4594603</v>
      </c>
      <c r="K33">
        <v>16.514230699999999</v>
      </c>
      <c r="M33" s="1">
        <v>0.15</v>
      </c>
      <c r="N33" s="1">
        <v>3.1402420924378758</v>
      </c>
      <c r="O33" s="1">
        <v>5.3261604354477079</v>
      </c>
      <c r="P33" s="1">
        <v>6.8367657424067243</v>
      </c>
      <c r="Q33" s="1">
        <v>8.4801505345195807</v>
      </c>
      <c r="R33" s="1">
        <v>9.7669124464340413</v>
      </c>
      <c r="S33" s="1">
        <v>10.696325865168884</v>
      </c>
      <c r="T33" s="1">
        <v>11.652188846599365</v>
      </c>
      <c r="U33" s="1">
        <v>14.331604053473725</v>
      </c>
      <c r="W33" s="1"/>
      <c r="X33" s="1"/>
      <c r="Y33" s="1"/>
      <c r="Z33" s="1"/>
      <c r="AA33" s="1"/>
      <c r="AB33" s="1"/>
      <c r="AC33" s="1"/>
      <c r="AD33" s="1"/>
      <c r="AE33" s="1"/>
    </row>
    <row r="34" spans="1:31">
      <c r="A34" t="s">
        <v>72</v>
      </c>
      <c r="B34">
        <f>0.6*0.1</f>
        <v>0.06</v>
      </c>
      <c r="C34">
        <f>0.1*0.6</f>
        <v>0.06</v>
      </c>
      <c r="D34">
        <f>0.25*0.6</f>
        <v>0.15</v>
      </c>
      <c r="E34">
        <v>8.4621601099999992</v>
      </c>
      <c r="F34">
        <v>11.8020496</v>
      </c>
      <c r="G34">
        <v>14.3351603</v>
      </c>
      <c r="H34">
        <v>17.1433201</v>
      </c>
      <c r="I34">
        <v>20.232790000000001</v>
      </c>
      <c r="J34">
        <v>22.9984207</v>
      </c>
      <c r="K34">
        <v>25.983579599999999</v>
      </c>
      <c r="M34" s="1">
        <v>0.22500000000000001</v>
      </c>
      <c r="N34" s="1">
        <v>5.3870960555730072</v>
      </c>
      <c r="O34" s="1">
        <v>7.514935434754813</v>
      </c>
      <c r="P34" s="1">
        <v>9.8247086897318905</v>
      </c>
      <c r="Q34" s="1">
        <v>11.515878007762339</v>
      </c>
      <c r="R34" s="1">
        <v>12.793866040937061</v>
      </c>
      <c r="S34" s="1">
        <v>14.360370150826581</v>
      </c>
      <c r="T34" s="1">
        <v>15.116792010250169</v>
      </c>
      <c r="U34" s="1">
        <v>18.172001953244315</v>
      </c>
      <c r="W34" s="1"/>
      <c r="X34" s="1"/>
      <c r="Y34" s="1"/>
      <c r="Z34" s="1"/>
      <c r="AA34" s="1"/>
      <c r="AB34" s="1"/>
      <c r="AC34" s="1"/>
      <c r="AD34" s="1"/>
      <c r="AE34" s="1"/>
    </row>
    <row r="35" spans="1:31">
      <c r="L35" s="1"/>
      <c r="M35" s="1">
        <v>0.3</v>
      </c>
      <c r="N35" s="23">
        <v>7.158306845213545</v>
      </c>
      <c r="O35" s="23">
        <v>10.27732507063922</v>
      </c>
      <c r="P35" s="23">
        <v>12.994477033285904</v>
      </c>
      <c r="Q35" s="1">
        <v>16.841045206251437</v>
      </c>
      <c r="R35" s="1">
        <v>20.047375637136447</v>
      </c>
      <c r="S35" s="1">
        <v>20.800357657692309</v>
      </c>
      <c r="T35" s="1">
        <v>22.066304508823436</v>
      </c>
      <c r="U35" s="1">
        <v>26.381401650989154</v>
      </c>
      <c r="W35" s="1"/>
      <c r="X35" s="23"/>
      <c r="Y35" s="23"/>
      <c r="Z35" s="23"/>
      <c r="AA35" s="1"/>
      <c r="AB35" s="1"/>
      <c r="AC35" s="1"/>
      <c r="AD35" s="1"/>
      <c r="AE35" s="1"/>
    </row>
    <row r="36" spans="1:31">
      <c r="W36" s="1"/>
      <c r="X36" s="1"/>
      <c r="Y36" s="1"/>
      <c r="Z36" s="1"/>
      <c r="AA36" s="1"/>
      <c r="AB36" s="1"/>
      <c r="AC36" s="1"/>
      <c r="AD36" s="1"/>
      <c r="AE36" s="1"/>
    </row>
    <row r="37" spans="1:31">
      <c r="W37" s="1"/>
      <c r="X37" s="1"/>
      <c r="Y37" s="1"/>
      <c r="Z37" s="1"/>
      <c r="AA37" s="1"/>
      <c r="AB37" s="1"/>
      <c r="AC37" s="1"/>
      <c r="AD37" s="1"/>
      <c r="AE37" s="1"/>
    </row>
    <row r="38" spans="1:31">
      <c r="M38" s="1" t="s">
        <v>12</v>
      </c>
      <c r="N38" s="34" t="s">
        <v>123</v>
      </c>
      <c r="O38" s="34" t="s">
        <v>90</v>
      </c>
      <c r="P38" s="34" t="s">
        <v>125</v>
      </c>
      <c r="Q38" s="34" t="s">
        <v>91</v>
      </c>
      <c r="R38" s="34" t="s">
        <v>127</v>
      </c>
      <c r="S38" s="34" t="s">
        <v>128</v>
      </c>
      <c r="T38" s="34" t="s">
        <v>129</v>
      </c>
      <c r="U38" s="34" t="s">
        <v>130</v>
      </c>
      <c r="W38" s="1"/>
      <c r="X38" s="34"/>
      <c r="Y38" s="34"/>
      <c r="Z38" s="34"/>
      <c r="AA38" s="34"/>
      <c r="AB38" s="34"/>
      <c r="AC38" s="34"/>
      <c r="AD38" s="34"/>
      <c r="AE38" s="34"/>
    </row>
    <row r="39" spans="1:31">
      <c r="M39" s="1">
        <v>0</v>
      </c>
      <c r="N39" s="33">
        <v>0.45315298159796424</v>
      </c>
      <c r="O39" s="33">
        <v>0.76688214727446891</v>
      </c>
      <c r="P39" s="33">
        <v>0.80211736616893614</v>
      </c>
      <c r="Q39" s="33">
        <v>1.4687578216596688</v>
      </c>
      <c r="R39" s="33">
        <v>2.1157424714319903</v>
      </c>
      <c r="S39" s="33">
        <v>2.3788958143529717</v>
      </c>
      <c r="T39" s="33">
        <v>2.3768661468293422</v>
      </c>
      <c r="U39" s="33">
        <v>2.9455357150000001</v>
      </c>
      <c r="W39" s="1"/>
      <c r="X39" s="33"/>
      <c r="Y39" s="33"/>
      <c r="Z39" s="33"/>
      <c r="AA39" s="33"/>
      <c r="AB39" s="33"/>
      <c r="AC39" s="33"/>
      <c r="AD39" s="33"/>
      <c r="AE39" s="33"/>
    </row>
    <row r="40" spans="1:31">
      <c r="M40" s="1">
        <v>7.4999999999999997E-2</v>
      </c>
      <c r="N40" s="33">
        <v>0.83830125066652794</v>
      </c>
      <c r="O40" s="33">
        <v>1.5086008560240021</v>
      </c>
      <c r="P40" s="33">
        <v>2.1244532431012502</v>
      </c>
      <c r="Q40" s="33">
        <v>2.7434771479923103</v>
      </c>
      <c r="R40" s="33">
        <v>3.4623391421824699</v>
      </c>
      <c r="S40" s="33">
        <v>4.6653813224919851</v>
      </c>
      <c r="T40" s="33">
        <v>5.6684796443477001</v>
      </c>
      <c r="U40" s="33">
        <v>6.7332081737165499</v>
      </c>
      <c r="W40" s="1"/>
      <c r="X40" s="33"/>
      <c r="Y40" s="33"/>
      <c r="Z40" s="33"/>
      <c r="AA40" s="33"/>
      <c r="AB40" s="33"/>
      <c r="AC40" s="33"/>
      <c r="AD40" s="33"/>
      <c r="AE40" s="33"/>
    </row>
    <row r="41" spans="1:31">
      <c r="M41" s="1">
        <v>0.15</v>
      </c>
      <c r="N41" s="33">
        <v>2.5942068594206802</v>
      </c>
      <c r="O41" s="33">
        <v>3.2442204301265001</v>
      </c>
      <c r="P41" s="33">
        <v>3.54646469188136</v>
      </c>
      <c r="Q41" s="33">
        <v>4.1810088788501902</v>
      </c>
      <c r="R41" s="33">
        <v>5.30898941325556</v>
      </c>
      <c r="S41" s="33">
        <v>6.2488625691001101</v>
      </c>
      <c r="T41" s="33">
        <v>7.3860881335936899</v>
      </c>
      <c r="U41" s="33">
        <v>9.5967905720649007</v>
      </c>
      <c r="W41" s="1"/>
      <c r="X41" s="33"/>
      <c r="Y41" s="33"/>
      <c r="Z41" s="33"/>
      <c r="AA41" s="33"/>
      <c r="AB41" s="33"/>
      <c r="AC41" s="33"/>
      <c r="AD41" s="33"/>
      <c r="AE41" s="33"/>
    </row>
    <row r="42" spans="1:31">
      <c r="M42" s="1">
        <v>0.22500000000000001</v>
      </c>
      <c r="N42" s="33">
        <v>4.1196360746769596</v>
      </c>
      <c r="O42" s="33">
        <v>4.5054221654762205</v>
      </c>
      <c r="P42" s="33">
        <v>5.1267926305855855</v>
      </c>
      <c r="Q42" s="33">
        <v>6.4699183180477</v>
      </c>
      <c r="R42" s="33">
        <v>7.8279222808694495</v>
      </c>
      <c r="S42" s="33">
        <v>9.0834738063157996</v>
      </c>
      <c r="T42" s="33">
        <v>9.5784933802839003</v>
      </c>
      <c r="U42" s="33">
        <v>11.6632689933635</v>
      </c>
      <c r="W42" s="1"/>
      <c r="X42" s="33"/>
      <c r="Y42" s="33"/>
      <c r="Z42" s="33"/>
      <c r="AA42" s="33"/>
      <c r="AB42" s="33"/>
      <c r="AC42" s="33"/>
      <c r="AD42" s="33"/>
      <c r="AE42" s="33"/>
    </row>
    <row r="43" spans="1:31">
      <c r="M43" s="1">
        <v>0.3</v>
      </c>
      <c r="N43" s="33">
        <v>4.4058795850463452</v>
      </c>
      <c r="O43" s="33">
        <v>6.5321871865197796</v>
      </c>
      <c r="P43" s="33">
        <v>7.3512731244165002</v>
      </c>
      <c r="Q43" s="33">
        <v>8.4434467847389989</v>
      </c>
      <c r="R43" s="33">
        <v>8.6520498092427012</v>
      </c>
      <c r="S43" s="33">
        <v>10.363843869440899</v>
      </c>
      <c r="T43" s="33">
        <v>12.606288489972599</v>
      </c>
      <c r="U43" s="33">
        <v>15.348878993363501</v>
      </c>
      <c r="W43" s="1"/>
      <c r="X43" s="33"/>
      <c r="Y43" s="33"/>
      <c r="Z43" s="33"/>
      <c r="AA43" s="33"/>
      <c r="AB43" s="33"/>
      <c r="AC43" s="33"/>
      <c r="AD43" s="33"/>
      <c r="AE43" s="33"/>
    </row>
    <row r="46" spans="1:31">
      <c r="M46" t="s">
        <v>104</v>
      </c>
      <c r="N46" s="34" t="s">
        <v>123</v>
      </c>
      <c r="O46" s="34" t="s">
        <v>90</v>
      </c>
      <c r="P46" s="34" t="s">
        <v>125</v>
      </c>
      <c r="Q46" s="34" t="s">
        <v>91</v>
      </c>
      <c r="R46" s="34" t="s">
        <v>127</v>
      </c>
      <c r="S46" s="34" t="s">
        <v>128</v>
      </c>
      <c r="T46" s="34" t="s">
        <v>129</v>
      </c>
      <c r="U46" s="34" t="s">
        <v>130</v>
      </c>
    </row>
    <row r="47" spans="1:31">
      <c r="M47" s="1">
        <v>0</v>
      </c>
      <c r="N47" s="33">
        <v>0.43194743585273443</v>
      </c>
      <c r="O47" s="33">
        <v>0.78203161251732567</v>
      </c>
      <c r="P47" s="33">
        <v>0.84936623867548633</v>
      </c>
      <c r="Q47" s="33">
        <v>1.5345402976596674</v>
      </c>
      <c r="R47" s="33">
        <v>2.0517968864319904</v>
      </c>
      <c r="S47" s="33">
        <v>2.2705645722487233</v>
      </c>
      <c r="T47" s="33">
        <v>2.5516377420209437</v>
      </c>
      <c r="U47" s="33">
        <v>2.9711987199999998</v>
      </c>
    </row>
    <row r="48" spans="1:31">
      <c r="M48" s="1">
        <v>7.4999999999999997E-2</v>
      </c>
      <c r="N48">
        <v>0.96578900000000001</v>
      </c>
      <c r="O48">
        <v>1.7342565000000001</v>
      </c>
      <c r="P48">
        <v>2.10998324</v>
      </c>
      <c r="Q48">
        <v>2.67122321</v>
      </c>
      <c r="R48">
        <v>3.009873212</v>
      </c>
      <c r="S48">
        <v>3.3421675450000001</v>
      </c>
      <c r="T48">
        <v>4.2345117202500004</v>
      </c>
      <c r="U48">
        <v>5.4275009699999996</v>
      </c>
    </row>
    <row r="49" spans="13:21">
      <c r="M49" s="1">
        <v>0.15</v>
      </c>
      <c r="N49" s="33">
        <v>1.5255064681474195</v>
      </c>
      <c r="O49" s="33">
        <v>2.7346426388408283</v>
      </c>
      <c r="P49" s="33">
        <v>3.3815603185629999</v>
      </c>
      <c r="Q49" s="33">
        <v>3.9381427728022702</v>
      </c>
      <c r="R49" s="33">
        <v>4.73814277280227</v>
      </c>
      <c r="S49" s="33">
        <v>5.7510881500000002</v>
      </c>
      <c r="T49" s="33">
        <v>7.08161455879298</v>
      </c>
      <c r="U49" s="33">
        <v>8.6209977341293005</v>
      </c>
    </row>
    <row r="50" spans="13:21">
      <c r="M50" s="1">
        <v>0.22500000000000001</v>
      </c>
      <c r="N50">
        <v>2.3456199999999998</v>
      </c>
      <c r="O50" s="34">
        <v>3.8670093200000002</v>
      </c>
      <c r="P50" s="34">
        <v>4.2678087400000004</v>
      </c>
      <c r="Q50">
        <v>4.9315323099999997</v>
      </c>
      <c r="R50">
        <v>6.3329087399999997</v>
      </c>
      <c r="S50">
        <v>7.7533412100000003</v>
      </c>
      <c r="T50">
        <v>8.6075123199999997</v>
      </c>
      <c r="U50">
        <v>10.382567543218</v>
      </c>
    </row>
    <row r="51" spans="13:21">
      <c r="M51" s="1">
        <v>0.3</v>
      </c>
      <c r="N51" s="33">
        <v>3.673085842945</v>
      </c>
      <c r="O51" s="34">
        <v>4.9241424850000008</v>
      </c>
      <c r="P51" s="34">
        <v>6.2066706099999998</v>
      </c>
      <c r="Q51" s="33">
        <v>7.7727614312000002</v>
      </c>
      <c r="R51" s="33">
        <v>9.9239820899999991</v>
      </c>
      <c r="S51" s="33">
        <v>11.026959698999999</v>
      </c>
      <c r="T51" s="33">
        <v>12.9152495</v>
      </c>
      <c r="U51" s="33">
        <v>12.971841861</v>
      </c>
    </row>
  </sheetData>
  <phoneticPr fontId="2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3"/>
  <sheetViews>
    <sheetView tabSelected="1" workbookViewId="0">
      <selection activeCell="J38" sqref="J38:J39"/>
    </sheetView>
  </sheetViews>
  <sheetFormatPr defaultRowHeight="15"/>
  <sheetData>
    <row r="1" spans="1:29">
      <c r="A1" s="33" t="s">
        <v>59</v>
      </c>
      <c r="B1" s="3"/>
      <c r="C1" s="4" t="s">
        <v>60</v>
      </c>
      <c r="D1" s="5" t="s">
        <v>61</v>
      </c>
      <c r="E1" s="5" t="s">
        <v>96</v>
      </c>
      <c r="F1" s="33" t="s">
        <v>97</v>
      </c>
      <c r="G1" s="33" t="s">
        <v>98</v>
      </c>
      <c r="H1" s="33" t="s">
        <v>99</v>
      </c>
      <c r="I1" s="33" t="s">
        <v>100</v>
      </c>
      <c r="J1" s="33" t="s">
        <v>101</v>
      </c>
      <c r="K1" s="33" t="s">
        <v>102</v>
      </c>
      <c r="L1" s="33" t="s">
        <v>103</v>
      </c>
      <c r="M1" s="33" t="s">
        <v>62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62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  <c r="AB1" s="1" t="s">
        <v>19</v>
      </c>
      <c r="AC1" s="1" t="s">
        <v>62</v>
      </c>
    </row>
    <row r="2" spans="1:29">
      <c r="A2" s="33">
        <f>C2+D2+E2</f>
        <v>0.44999999999999996</v>
      </c>
      <c r="B2" s="6" t="s">
        <v>63</v>
      </c>
      <c r="C2" s="15">
        <v>0.15</v>
      </c>
      <c r="D2" s="15">
        <v>0.15</v>
      </c>
      <c r="E2" s="33">
        <v>0.15</v>
      </c>
      <c r="F2" s="95">
        <v>10.2284918</v>
      </c>
      <c r="G2" s="96">
        <v>13.19806</v>
      </c>
      <c r="H2" s="96">
        <v>15.985731100000001</v>
      </c>
      <c r="I2" s="96">
        <v>20.2419224</v>
      </c>
      <c r="J2" s="96">
        <v>23.4418659</v>
      </c>
      <c r="K2" s="96">
        <v>27.419643399999998</v>
      </c>
      <c r="L2" s="96">
        <v>30.4828072</v>
      </c>
      <c r="M2" s="97">
        <v>34.225986499999998</v>
      </c>
      <c r="N2" s="7">
        <f>N32+N40+N48</f>
        <v>10.05919030321189</v>
      </c>
      <c r="O2" s="8">
        <f t="shared" ref="O2:U2" si="0">O32+O40+O48</f>
        <v>12.592636872626864</v>
      </c>
      <c r="P2" s="8">
        <f t="shared" si="0"/>
        <v>16.93694375935177</v>
      </c>
      <c r="Q2" s="8">
        <f t="shared" si="0"/>
        <v>20.812883240645679</v>
      </c>
      <c r="R2" s="8">
        <f t="shared" si="0"/>
        <v>24.38650869013415</v>
      </c>
      <c r="S2" s="8">
        <f t="shared" si="0"/>
        <v>28.576949813956738</v>
      </c>
      <c r="T2" s="8">
        <f t="shared" si="0"/>
        <v>31.968668381639507</v>
      </c>
      <c r="U2" s="9">
        <f t="shared" si="0"/>
        <v>36.01205446051825</v>
      </c>
      <c r="V2" s="10">
        <f t="shared" ref="V2:AC26" si="1">F2-N2</f>
        <v>0.16930149678811013</v>
      </c>
      <c r="W2" s="11">
        <f t="shared" si="1"/>
        <v>0.60542312737313608</v>
      </c>
      <c r="X2" s="11">
        <f t="shared" si="1"/>
        <v>-0.95121265935176957</v>
      </c>
      <c r="Y2" s="11">
        <f t="shared" si="1"/>
        <v>-0.57096084064567876</v>
      </c>
      <c r="Z2" s="11">
        <f t="shared" si="1"/>
        <v>-0.94464279013415009</v>
      </c>
      <c r="AA2" s="11">
        <f t="shared" si="1"/>
        <v>-1.1573064139567393</v>
      </c>
      <c r="AB2" s="11">
        <f t="shared" si="1"/>
        <v>-1.4858611816395069</v>
      </c>
      <c r="AC2" s="12">
        <f t="shared" si="1"/>
        <v>-1.7860679605182526</v>
      </c>
    </row>
    <row r="3" spans="1:29">
      <c r="A3" s="33">
        <f t="shared" ref="A3:A26" si="2">C3+D3+E3</f>
        <v>0.15</v>
      </c>
      <c r="B3" s="6" t="s">
        <v>64</v>
      </c>
      <c r="C3" s="15">
        <v>0.15</v>
      </c>
      <c r="D3" s="15">
        <v>0</v>
      </c>
      <c r="E3" s="33">
        <v>0</v>
      </c>
      <c r="F3" s="98">
        <v>3.4672906399999999</v>
      </c>
      <c r="G3" s="99">
        <v>5.0254478499999999</v>
      </c>
      <c r="H3" s="99">
        <v>6.24235249</v>
      </c>
      <c r="I3" s="99">
        <v>8.9510660200000007</v>
      </c>
      <c r="J3" s="99">
        <v>10.8417978</v>
      </c>
      <c r="K3" s="99">
        <v>12.15203</v>
      </c>
      <c r="L3" s="99">
        <v>13.7090063</v>
      </c>
      <c r="M3" s="100">
        <v>15.509959200000001</v>
      </c>
      <c r="N3" s="16">
        <f>N32</f>
        <v>3.1399135536453002</v>
      </c>
      <c r="O3" s="17">
        <f t="shared" ref="O3:U3" si="3">O32</f>
        <v>4.5554751973836094</v>
      </c>
      <c r="P3" s="17">
        <f t="shared" si="3"/>
        <v>6.5768603661763194</v>
      </c>
      <c r="Q3" s="17">
        <f t="shared" si="3"/>
        <v>9.1095577653280007</v>
      </c>
      <c r="R3" s="17">
        <f t="shared" si="3"/>
        <v>11.390126320898499</v>
      </c>
      <c r="S3" s="17">
        <f t="shared" si="3"/>
        <v>13.086957076014851</v>
      </c>
      <c r="T3" s="17">
        <f t="shared" si="3"/>
        <v>14.83425169503335</v>
      </c>
      <c r="U3" s="18">
        <f t="shared" si="3"/>
        <v>16.605405097974451</v>
      </c>
      <c r="V3" s="19">
        <f t="shared" si="1"/>
        <v>0.32737708635469964</v>
      </c>
      <c r="W3" s="20">
        <f t="shared" si="1"/>
        <v>0.46997265261639054</v>
      </c>
      <c r="X3" s="20">
        <f t="shared" si="1"/>
        <v>-0.33450787617631939</v>
      </c>
      <c r="Y3" s="20">
        <f t="shared" si="1"/>
        <v>-0.15849174532799992</v>
      </c>
      <c r="Z3" s="20">
        <f t="shared" si="1"/>
        <v>-0.54832852089849915</v>
      </c>
      <c r="AA3" s="20">
        <f t="shared" si="1"/>
        <v>-0.93492707601485137</v>
      </c>
      <c r="AB3" s="20">
        <f t="shared" si="1"/>
        <v>-1.1252453950333496</v>
      </c>
      <c r="AC3" s="21">
        <f t="shared" si="1"/>
        <v>-1.0954458979744501</v>
      </c>
    </row>
    <row r="4" spans="1:29">
      <c r="A4" s="33">
        <f t="shared" si="2"/>
        <v>0.3</v>
      </c>
      <c r="B4" s="6" t="s">
        <v>65</v>
      </c>
      <c r="C4" s="15">
        <v>0</v>
      </c>
      <c r="D4" s="15">
        <v>0</v>
      </c>
      <c r="E4" s="33">
        <v>0.3</v>
      </c>
      <c r="F4" s="98">
        <v>4.8810648900000002</v>
      </c>
      <c r="G4" s="99">
        <v>6.0703249000000001</v>
      </c>
      <c r="H4" s="99">
        <v>7.4898981999999998</v>
      </c>
      <c r="I4" s="99">
        <v>8.5681838999999993</v>
      </c>
      <c r="J4" s="99">
        <v>10.103468899999999</v>
      </c>
      <c r="K4" s="99">
        <v>11.1175861</v>
      </c>
      <c r="L4" s="99">
        <v>11.9603395</v>
      </c>
      <c r="M4" s="100">
        <v>14.854797400000001</v>
      </c>
      <c r="N4" s="16">
        <f>N50</f>
        <v>4.5070768503248697</v>
      </c>
      <c r="O4" s="17">
        <f t="shared" ref="O4:U4" si="4">O50</f>
        <v>5.9390211535162507</v>
      </c>
      <c r="P4" s="17">
        <f t="shared" si="4"/>
        <v>7.3456365494910205</v>
      </c>
      <c r="Q4" s="17">
        <f t="shared" si="4"/>
        <v>8.9613597909309988</v>
      </c>
      <c r="R4" s="17">
        <f t="shared" si="4"/>
        <v>10.6080199673445</v>
      </c>
      <c r="S4" s="17">
        <f t="shared" si="4"/>
        <v>11.712323637930551</v>
      </c>
      <c r="T4" s="17">
        <f t="shared" si="4"/>
        <v>12.78553123016995</v>
      </c>
      <c r="U4" s="18">
        <f t="shared" si="4"/>
        <v>15.209020142739849</v>
      </c>
      <c r="V4" s="19">
        <f t="shared" si="1"/>
        <v>0.3739880396751305</v>
      </c>
      <c r="W4" s="20">
        <f t="shared" si="1"/>
        <v>0.13130374648374943</v>
      </c>
      <c r="X4" s="20">
        <f t="shared" si="1"/>
        <v>0.14426165050897932</v>
      </c>
      <c r="Y4" s="20">
        <f t="shared" si="1"/>
        <v>-0.39317589093099947</v>
      </c>
      <c r="Z4" s="20">
        <f t="shared" si="1"/>
        <v>-0.50455106734450084</v>
      </c>
      <c r="AA4" s="20">
        <f t="shared" si="1"/>
        <v>-0.59473753793055018</v>
      </c>
      <c r="AB4" s="20">
        <f t="shared" si="1"/>
        <v>-0.82519173016994962</v>
      </c>
      <c r="AC4" s="21">
        <f t="shared" si="1"/>
        <v>-0.35422274273984833</v>
      </c>
    </row>
    <row r="5" spans="1:29">
      <c r="A5" s="33">
        <f t="shared" si="2"/>
        <v>0.375</v>
      </c>
      <c r="B5" s="6" t="s">
        <v>66</v>
      </c>
      <c r="C5" s="15">
        <v>0</v>
      </c>
      <c r="D5" s="15">
        <v>0.3</v>
      </c>
      <c r="E5" s="33">
        <v>7.4999999999999997E-2</v>
      </c>
      <c r="F5" s="98">
        <v>7.7882466299999997</v>
      </c>
      <c r="G5" s="99">
        <v>9.1460218399999995</v>
      </c>
      <c r="H5" s="99">
        <v>11.591658600000001</v>
      </c>
      <c r="I5" s="99">
        <v>13.3359785</v>
      </c>
      <c r="J5" s="99">
        <v>14.288827899999999</v>
      </c>
      <c r="K5" s="99">
        <v>16.919834099999999</v>
      </c>
      <c r="L5" s="99">
        <v>18.824096699999998</v>
      </c>
      <c r="M5" s="100">
        <v>22.225004200000001</v>
      </c>
      <c r="N5" s="16">
        <f>N42+N47</f>
        <v>7.95954055073011</v>
      </c>
      <c r="O5" s="17">
        <f t="shared" ref="O5:U5" si="5">O42+O47</f>
        <v>9.5174082093356311</v>
      </c>
      <c r="P5" s="17">
        <f t="shared" si="5"/>
        <v>12.107032530982284</v>
      </c>
      <c r="Q5" s="17">
        <f t="shared" si="5"/>
        <v>14.07701532046965</v>
      </c>
      <c r="R5" s="17">
        <f t="shared" si="5"/>
        <v>15.10754218152805</v>
      </c>
      <c r="S5" s="17">
        <f t="shared" si="5"/>
        <v>17.671910155339148</v>
      </c>
      <c r="T5" s="17">
        <f t="shared" si="5"/>
        <v>19.786299169711448</v>
      </c>
      <c r="U5" s="18">
        <f t="shared" si="5"/>
        <v>23.061409165546301</v>
      </c>
      <c r="V5" s="19">
        <f t="shared" si="1"/>
        <v>-0.17129392073011029</v>
      </c>
      <c r="W5" s="20">
        <f t="shared" si="1"/>
        <v>-0.37138636933563163</v>
      </c>
      <c r="X5" s="20">
        <f t="shared" si="1"/>
        <v>-0.51537393098228357</v>
      </c>
      <c r="Y5" s="20">
        <f t="shared" si="1"/>
        <v>-0.74103682046965069</v>
      </c>
      <c r="Z5" s="20">
        <f t="shared" si="1"/>
        <v>-0.81871428152805059</v>
      </c>
      <c r="AA5" s="20">
        <f t="shared" si="1"/>
        <v>-0.75207605533914901</v>
      </c>
      <c r="AB5" s="20">
        <f t="shared" si="1"/>
        <v>-0.96220246971144974</v>
      </c>
      <c r="AC5" s="21">
        <f t="shared" si="1"/>
        <v>-0.83640496554630062</v>
      </c>
    </row>
    <row r="6" spans="1:29">
      <c r="A6" s="33">
        <f t="shared" si="2"/>
        <v>0.67500000000000004</v>
      </c>
      <c r="B6" s="6" t="s">
        <v>67</v>
      </c>
      <c r="C6" s="15">
        <v>0.3</v>
      </c>
      <c r="D6" s="15">
        <v>7.4999999999999997E-2</v>
      </c>
      <c r="E6" s="33">
        <v>0.3</v>
      </c>
      <c r="F6" s="98">
        <v>14.379159</v>
      </c>
      <c r="G6" s="99">
        <v>18.401874500000002</v>
      </c>
      <c r="H6" s="99">
        <v>24.045555100000001</v>
      </c>
      <c r="I6" s="99">
        <v>27.829332399999998</v>
      </c>
      <c r="J6" s="99">
        <v>31.350889200000001</v>
      </c>
      <c r="K6" s="99">
        <v>35.127811399999999</v>
      </c>
      <c r="L6" s="99">
        <v>42.1299706</v>
      </c>
      <c r="M6" s="100">
        <v>47.289142599999998</v>
      </c>
      <c r="N6" s="16">
        <f>N34+N39+N50</f>
        <v>14.556655279262429</v>
      </c>
      <c r="O6" s="17">
        <f t="shared" ref="O6:U6" si="6">O34+O39+O50</f>
        <v>19.353862070093115</v>
      </c>
      <c r="P6" s="17">
        <f t="shared" si="6"/>
        <v>25.075800730051213</v>
      </c>
      <c r="Q6" s="17">
        <f t="shared" si="6"/>
        <v>29.763745791675845</v>
      </c>
      <c r="R6" s="17">
        <f t="shared" si="6"/>
        <v>33.623240879442683</v>
      </c>
      <c r="S6" s="17">
        <f t="shared" si="6"/>
        <v>37.395823262520217</v>
      </c>
      <c r="T6" s="17">
        <f t="shared" si="6"/>
        <v>44.34612484635155</v>
      </c>
      <c r="U6" s="18">
        <f t="shared" si="6"/>
        <v>50.342013994902203</v>
      </c>
      <c r="V6" s="19">
        <f t="shared" si="1"/>
        <v>-0.17749627926242972</v>
      </c>
      <c r="W6" s="20">
        <f t="shared" si="1"/>
        <v>-0.95198757009311308</v>
      </c>
      <c r="X6" s="20">
        <f t="shared" si="1"/>
        <v>-1.0302456300512119</v>
      </c>
      <c r="Y6" s="20">
        <f t="shared" si="1"/>
        <v>-1.9344133916758466</v>
      </c>
      <c r="Z6" s="20">
        <f t="shared" si="1"/>
        <v>-2.2723516794426821</v>
      </c>
      <c r="AA6" s="20">
        <f t="shared" si="1"/>
        <v>-2.2680118625202184</v>
      </c>
      <c r="AB6" s="20">
        <f t="shared" si="1"/>
        <v>-2.2161542463515502</v>
      </c>
      <c r="AC6" s="21">
        <f t="shared" si="1"/>
        <v>-3.0528713949022048</v>
      </c>
    </row>
    <row r="7" spans="1:29">
      <c r="A7" s="33">
        <f t="shared" si="2"/>
        <v>0.52500000000000002</v>
      </c>
      <c r="B7" s="6" t="s">
        <v>68</v>
      </c>
      <c r="C7" s="15">
        <v>7.4999999999999997E-2</v>
      </c>
      <c r="D7" s="15">
        <v>0.3</v>
      </c>
      <c r="E7" s="33">
        <v>0.15</v>
      </c>
      <c r="F7" s="98">
        <v>11.0647106</v>
      </c>
      <c r="G7" s="99">
        <v>13.5869923</v>
      </c>
      <c r="H7" s="99">
        <v>19.1855145</v>
      </c>
      <c r="I7" s="99">
        <v>21.480547000000001</v>
      </c>
      <c r="J7" s="99">
        <v>23.825384100000001</v>
      </c>
      <c r="K7" s="99">
        <v>27.9522896</v>
      </c>
      <c r="L7" s="99">
        <v>31.4977093</v>
      </c>
      <c r="M7" s="100">
        <v>36.655975300000001</v>
      </c>
      <c r="N7" s="16">
        <f>N31+N42+N48</f>
        <v>11.282568070478614</v>
      </c>
      <c r="O7" s="17">
        <f t="shared" ref="O7:U7" si="7">O31+O42+O48</f>
        <v>14.192282734556452</v>
      </c>
      <c r="P7" s="17">
        <f t="shared" si="7"/>
        <v>19.880422001169979</v>
      </c>
      <c r="Q7" s="17">
        <f t="shared" si="7"/>
        <v>22.803524743369451</v>
      </c>
      <c r="R7" s="17">
        <f t="shared" si="7"/>
        <v>25.086002538939901</v>
      </c>
      <c r="S7" s="17">
        <f t="shared" si="7"/>
        <v>29.375647213264749</v>
      </c>
      <c r="T7" s="17">
        <f t="shared" si="7"/>
        <v>33.218753125854796</v>
      </c>
      <c r="U7" s="18">
        <f t="shared" si="7"/>
        <v>37.882788649063798</v>
      </c>
      <c r="V7" s="19">
        <f t="shared" si="1"/>
        <v>-0.2178574704786147</v>
      </c>
      <c r="W7" s="20">
        <f t="shared" si="1"/>
        <v>-0.60529043455645137</v>
      </c>
      <c r="X7" s="20">
        <f t="shared" si="1"/>
        <v>-0.69490750116997901</v>
      </c>
      <c r="Y7" s="20">
        <f t="shared" si="1"/>
        <v>-1.3229777433694494</v>
      </c>
      <c r="Z7" s="20">
        <f t="shared" si="1"/>
        <v>-1.2606184389399004</v>
      </c>
      <c r="AA7" s="20">
        <f t="shared" si="1"/>
        <v>-1.4233576132647485</v>
      </c>
      <c r="AB7" s="20">
        <f t="shared" si="1"/>
        <v>-1.721043825854796</v>
      </c>
      <c r="AC7" s="21">
        <f t="shared" si="1"/>
        <v>-1.2268133490637965</v>
      </c>
    </row>
    <row r="8" spans="1:29">
      <c r="A8" s="33">
        <f t="shared" si="2"/>
        <v>0.52499999999999991</v>
      </c>
      <c r="B8" s="6" t="s">
        <v>69</v>
      </c>
      <c r="C8" s="15">
        <v>0.3</v>
      </c>
      <c r="D8" s="15">
        <v>0.15</v>
      </c>
      <c r="E8" s="33">
        <v>7.4999999999999997E-2</v>
      </c>
      <c r="F8" s="98">
        <v>12.882876400000001</v>
      </c>
      <c r="G8" s="99">
        <v>16.656475100000002</v>
      </c>
      <c r="H8" s="99">
        <v>20.6385422</v>
      </c>
      <c r="I8" s="99">
        <v>24.389099099999999</v>
      </c>
      <c r="J8" s="99">
        <v>26.8265724</v>
      </c>
      <c r="K8" s="99">
        <v>30.813329700000001</v>
      </c>
      <c r="L8" s="99">
        <v>37.297222099999999</v>
      </c>
      <c r="M8" s="100">
        <v>42.114635499999999</v>
      </c>
      <c r="N8" s="16">
        <f>N34+N40+N47</f>
        <v>13.493415428778416</v>
      </c>
      <c r="O8" s="17">
        <f t="shared" ref="O8:U8" si="8">O34+O40+O47</f>
        <v>17.260705406961154</v>
      </c>
      <c r="P8" s="17">
        <f t="shared" si="8"/>
        <v>21.983335869033599</v>
      </c>
      <c r="Q8" s="17">
        <f t="shared" si="8"/>
        <v>25.642180386073029</v>
      </c>
      <c r="R8" s="17">
        <f t="shared" si="8"/>
        <v>28.454161347129947</v>
      </c>
      <c r="S8" s="17">
        <f t="shared" si="8"/>
        <v>32.287539454321134</v>
      </c>
      <c r="T8" s="17">
        <f t="shared" si="8"/>
        <v>38.345414310346058</v>
      </c>
      <c r="U8" s="18">
        <f t="shared" si="8"/>
        <v>43.649341434020251</v>
      </c>
      <c r="V8" s="19">
        <f t="shared" si="1"/>
        <v>-0.61053902877841537</v>
      </c>
      <c r="W8" s="20">
        <f t="shared" si="1"/>
        <v>-0.60423030696115276</v>
      </c>
      <c r="X8" s="20">
        <f t="shared" si="1"/>
        <v>-1.3447936690335993</v>
      </c>
      <c r="Y8" s="20">
        <f t="shared" si="1"/>
        <v>-1.25308128607303</v>
      </c>
      <c r="Z8" s="20">
        <f t="shared" si="1"/>
        <v>-1.6275889471299472</v>
      </c>
      <c r="AA8" s="20">
        <f t="shared" si="1"/>
        <v>-1.4742097543211337</v>
      </c>
      <c r="AB8" s="20">
        <f t="shared" si="1"/>
        <v>-1.048192210346059</v>
      </c>
      <c r="AC8" s="21">
        <f t="shared" si="1"/>
        <v>-1.534705934020252</v>
      </c>
    </row>
    <row r="9" spans="1:29">
      <c r="A9" s="33">
        <f t="shared" si="2"/>
        <v>0.3</v>
      </c>
      <c r="B9" s="6" t="s">
        <v>70</v>
      </c>
      <c r="C9" s="15">
        <v>0.15</v>
      </c>
      <c r="D9" s="15">
        <v>7.4999999999999997E-2</v>
      </c>
      <c r="E9" s="33">
        <v>7.4999999999999997E-2</v>
      </c>
      <c r="F9" s="98">
        <v>8.4038429299999997</v>
      </c>
      <c r="G9" s="99">
        <v>10.4736414</v>
      </c>
      <c r="H9" s="99">
        <v>13.1117554</v>
      </c>
      <c r="I9" s="99">
        <v>16.994947400000001</v>
      </c>
      <c r="J9" s="99">
        <v>20.1701622</v>
      </c>
      <c r="K9" s="99">
        <v>23.423828100000001</v>
      </c>
      <c r="L9" s="99">
        <v>26.224044800000001</v>
      </c>
      <c r="M9" s="100">
        <v>28.426969499999998</v>
      </c>
      <c r="N9" s="16">
        <f>N32+N39+N47</f>
        <v>8.1754866893710343</v>
      </c>
      <c r="O9" s="17">
        <f t="shared" ref="O9:U9" si="9">O32+O39+O47</f>
        <v>10.347278382242575</v>
      </c>
      <c r="P9" s="17">
        <f t="shared" si="9"/>
        <v>13.892681190878363</v>
      </c>
      <c r="Q9" s="17">
        <f t="shared" si="9"/>
        <v>17.854063055317496</v>
      </c>
      <c r="R9" s="17">
        <f t="shared" si="9"/>
        <v>21.255016475102384</v>
      </c>
      <c r="S9" s="17">
        <f t="shared" si="9"/>
        <v>24.780197064225266</v>
      </c>
      <c r="T9" s="17">
        <f t="shared" si="9"/>
        <v>28.052677487475044</v>
      </c>
      <c r="U9" s="18">
        <f t="shared" si="9"/>
        <v>31.376981188660352</v>
      </c>
      <c r="V9" s="35">
        <f t="shared" si="1"/>
        <v>0.22835624062896542</v>
      </c>
      <c r="W9" s="36">
        <f t="shared" si="1"/>
        <v>0.12636301775742531</v>
      </c>
      <c r="X9" s="36">
        <f t="shared" si="1"/>
        <v>-0.78092579087836356</v>
      </c>
      <c r="Y9" s="36">
        <f t="shared" si="1"/>
        <v>-0.85911565531749545</v>
      </c>
      <c r="Z9" s="36">
        <f t="shared" si="1"/>
        <v>-1.0848542751023835</v>
      </c>
      <c r="AA9" s="36">
        <f t="shared" si="1"/>
        <v>-1.3563689642252648</v>
      </c>
      <c r="AB9" s="36">
        <f t="shared" si="1"/>
        <v>-1.8286326874750429</v>
      </c>
      <c r="AC9" s="37">
        <f t="shared" si="1"/>
        <v>-2.9500116886603536</v>
      </c>
    </row>
    <row r="10" spans="1:29">
      <c r="A10" s="33">
        <f t="shared" si="2"/>
        <v>0.375</v>
      </c>
      <c r="B10" s="6" t="s">
        <v>71</v>
      </c>
      <c r="C10" s="30">
        <v>7.4999999999999997E-2</v>
      </c>
      <c r="D10" s="15">
        <v>7.4999999999999997E-2</v>
      </c>
      <c r="E10" s="33">
        <v>0.22500000000000001</v>
      </c>
      <c r="F10" s="98">
        <v>9.0045137400000002</v>
      </c>
      <c r="G10" s="99">
        <v>10.619100599999999</v>
      </c>
      <c r="H10" s="99">
        <v>16.009138100000001</v>
      </c>
      <c r="I10" s="99">
        <v>17.817810099999999</v>
      </c>
      <c r="J10" s="99">
        <v>21.335170699999999</v>
      </c>
      <c r="K10" s="99">
        <v>24.1438217</v>
      </c>
      <c r="L10" s="99">
        <v>27.148649200000001</v>
      </c>
      <c r="M10" s="100">
        <v>30.2352104</v>
      </c>
      <c r="N10" s="16">
        <f>N31+N39+N49</f>
        <v>9.1500975614742401</v>
      </c>
      <c r="O10" s="17">
        <f t="shared" ref="O10:U10" si="10">O31+O39+O49</f>
        <v>11.196614250079787</v>
      </c>
      <c r="P10" s="17">
        <f t="shared" si="10"/>
        <v>16.635089734889739</v>
      </c>
      <c r="Q10" s="17">
        <f t="shared" si="10"/>
        <v>19.100374612889294</v>
      </c>
      <c r="R10" s="17">
        <f t="shared" si="10"/>
        <v>22.313600511615736</v>
      </c>
      <c r="S10" s="17">
        <f t="shared" si="10"/>
        <v>25.236545846136014</v>
      </c>
      <c r="T10" s="17">
        <f t="shared" si="10"/>
        <v>28.610878648585043</v>
      </c>
      <c r="U10" s="18">
        <f t="shared" si="10"/>
        <v>32.480184184203402</v>
      </c>
      <c r="V10" s="19">
        <f t="shared" si="1"/>
        <v>-0.14558382147423998</v>
      </c>
      <c r="W10" s="20">
        <f t="shared" si="1"/>
        <v>-0.57751365007978706</v>
      </c>
      <c r="X10" s="20">
        <f t="shared" si="1"/>
        <v>-0.62595163488973782</v>
      </c>
      <c r="Y10" s="20">
        <f t="shared" si="1"/>
        <v>-1.2825645128892944</v>
      </c>
      <c r="Z10" s="20">
        <f t="shared" si="1"/>
        <v>-0.97842981161573661</v>
      </c>
      <c r="AA10" s="20">
        <f t="shared" si="1"/>
        <v>-1.092724146136014</v>
      </c>
      <c r="AB10" s="20">
        <f t="shared" si="1"/>
        <v>-1.4622294485850418</v>
      </c>
      <c r="AC10" s="21">
        <f t="shared" si="1"/>
        <v>-2.2449737842034025</v>
      </c>
    </row>
    <row r="11" spans="1:29">
      <c r="A11" s="33">
        <f t="shared" si="2"/>
        <v>0.6</v>
      </c>
      <c r="B11" s="6" t="s">
        <v>72</v>
      </c>
      <c r="C11" s="30">
        <v>7.4999999999999997E-2</v>
      </c>
      <c r="D11" s="15">
        <v>0.22500000000000001</v>
      </c>
      <c r="E11" s="33">
        <v>0.3</v>
      </c>
      <c r="F11" s="98">
        <v>11.734217599999999</v>
      </c>
      <c r="G11" s="99">
        <v>15.626224499999999</v>
      </c>
      <c r="H11" s="99">
        <v>20.455453899999998</v>
      </c>
      <c r="I11" s="99">
        <v>23.508438099999999</v>
      </c>
      <c r="J11" s="99">
        <v>27.341186499999999</v>
      </c>
      <c r="K11" s="99">
        <v>30.652093900000001</v>
      </c>
      <c r="L11" s="99">
        <v>33.454429599999997</v>
      </c>
      <c r="M11" s="100">
        <v>40.380390200000001</v>
      </c>
      <c r="N11" s="16">
        <f>N31+N41+N50</f>
        <v>11.65923372308165</v>
      </c>
      <c r="O11" s="17">
        <f t="shared" ref="O11:U11" si="11">O31+O41+O50</f>
        <v>16.186075916025295</v>
      </c>
      <c r="P11" s="17">
        <f t="shared" si="11"/>
        <v>21.291785350936784</v>
      </c>
      <c r="Q11" s="17">
        <f t="shared" si="11"/>
        <v>25.179161605310597</v>
      </c>
      <c r="R11" s="17">
        <f t="shared" si="11"/>
        <v>29.3961683628355</v>
      </c>
      <c r="S11" s="17">
        <f t="shared" si="11"/>
        <v>32.682010527817297</v>
      </c>
      <c r="T11" s="17">
        <f t="shared" si="11"/>
        <v>35.595486895319901</v>
      </c>
      <c r="U11" s="18">
        <f t="shared" si="11"/>
        <v>42.180250363877846</v>
      </c>
      <c r="V11" s="35">
        <f t="shared" si="1"/>
        <v>7.4983876918349068E-2</v>
      </c>
      <c r="W11" s="36">
        <f t="shared" si="1"/>
        <v>-0.55985141602529609</v>
      </c>
      <c r="X11" s="36">
        <f t="shared" si="1"/>
        <v>-0.83633145093678607</v>
      </c>
      <c r="Y11" s="36">
        <f t="shared" si="1"/>
        <v>-1.6707235053105975</v>
      </c>
      <c r="Z11" s="36">
        <f t="shared" si="1"/>
        <v>-2.0549818628355006</v>
      </c>
      <c r="AA11" s="36">
        <f t="shared" si="1"/>
        <v>-2.0299166278172969</v>
      </c>
      <c r="AB11" s="36">
        <f t="shared" si="1"/>
        <v>-2.1410572953199036</v>
      </c>
      <c r="AC11" s="37">
        <f t="shared" si="1"/>
        <v>-1.7998601638778453</v>
      </c>
    </row>
    <row r="12" spans="1:29">
      <c r="A12" s="33">
        <f t="shared" si="2"/>
        <v>0.75</v>
      </c>
      <c r="B12" s="6" t="s">
        <v>73</v>
      </c>
      <c r="C12" s="30">
        <v>0.22500000000000001</v>
      </c>
      <c r="D12" s="15">
        <v>0.3</v>
      </c>
      <c r="E12" s="33">
        <v>0.22500000000000001</v>
      </c>
      <c r="F12" s="98">
        <v>15.348225599999999</v>
      </c>
      <c r="G12" s="99">
        <v>17.9759712</v>
      </c>
      <c r="H12" s="99">
        <v>24.5812645</v>
      </c>
      <c r="I12" s="99">
        <v>28.401596099999999</v>
      </c>
      <c r="J12" s="99">
        <v>33.506317099999997</v>
      </c>
      <c r="K12" s="99">
        <v>37.434207899999997</v>
      </c>
      <c r="L12" s="99">
        <v>39.640171100000003</v>
      </c>
      <c r="M12" s="100">
        <v>48.206043200000003</v>
      </c>
      <c r="N12" s="16">
        <f>N33+N42+N49</f>
        <v>15.094869092487489</v>
      </c>
      <c r="O12" s="17">
        <f t="shared" ref="O12:U12" si="12">O33+O42+O49</f>
        <v>18.007273639077845</v>
      </c>
      <c r="P12" s="17">
        <f t="shared" si="12"/>
        <v>24.800134651855007</v>
      </c>
      <c r="Q12" s="17">
        <f t="shared" si="12"/>
        <v>29.703676033981349</v>
      </c>
      <c r="R12" s="17">
        <f t="shared" si="12"/>
        <v>34.518168822342552</v>
      </c>
      <c r="S12" s="17">
        <f t="shared" si="12"/>
        <v>38.790449211805949</v>
      </c>
      <c r="T12" s="17">
        <f t="shared" si="12"/>
        <v>41.62221564444885</v>
      </c>
      <c r="U12" s="18">
        <f t="shared" si="12"/>
        <v>49.691614042205302</v>
      </c>
      <c r="V12" s="35">
        <f t="shared" si="1"/>
        <v>0.25335650751251038</v>
      </c>
      <c r="W12" s="36">
        <f t="shared" si="1"/>
        <v>-3.1302439077844468E-2</v>
      </c>
      <c r="X12" s="36">
        <f t="shared" si="1"/>
        <v>-0.21887015185500758</v>
      </c>
      <c r="Y12" s="36">
        <f t="shared" si="1"/>
        <v>-1.30207993398135</v>
      </c>
      <c r="Z12" s="36">
        <f t="shared" si="1"/>
        <v>-1.0118517223425556</v>
      </c>
      <c r="AA12" s="36">
        <f t="shared" si="1"/>
        <v>-1.3562413118059524</v>
      </c>
      <c r="AB12" s="36">
        <f t="shared" si="1"/>
        <v>-1.982044544448847</v>
      </c>
      <c r="AC12" s="37">
        <f t="shared" si="1"/>
        <v>-1.4855708422052984</v>
      </c>
    </row>
    <row r="13" spans="1:29">
      <c r="A13" s="33">
        <f t="shared" si="2"/>
        <v>0.67500000000000004</v>
      </c>
      <c r="B13" s="6" t="s">
        <v>74</v>
      </c>
      <c r="C13" s="30">
        <v>0.3</v>
      </c>
      <c r="D13" s="15">
        <v>0.22500000000000001</v>
      </c>
      <c r="E13" s="33">
        <v>0.15</v>
      </c>
      <c r="F13" s="98">
        <v>14.558365800000001</v>
      </c>
      <c r="G13" s="99">
        <v>19.001413299999999</v>
      </c>
      <c r="H13" s="99">
        <v>25.061983099999999</v>
      </c>
      <c r="I13" s="99">
        <v>28.7105408</v>
      </c>
      <c r="J13" s="99">
        <v>30.583412200000001</v>
      </c>
      <c r="K13" s="99">
        <v>34.7825317</v>
      </c>
      <c r="L13" s="99">
        <v>41.658027599999997</v>
      </c>
      <c r="M13" s="100">
        <v>48.616989099999998</v>
      </c>
      <c r="N13" s="16">
        <f>N34+N41+N48</f>
        <v>15.2632704342201</v>
      </c>
      <c r="O13" s="17">
        <f t="shared" ref="O13:U13" si="13">O34+O41+O48</f>
        <v>20.198345969006127</v>
      </c>
      <c r="P13" s="17">
        <f t="shared" si="13"/>
        <v>26.591131807116216</v>
      </c>
      <c r="Q13" s="17">
        <f t="shared" si="13"/>
        <v>30.24676130223515</v>
      </c>
      <c r="R13" s="17">
        <f t="shared" si="13"/>
        <v>32.923212795973448</v>
      </c>
      <c r="S13" s="17">
        <f t="shared" si="13"/>
        <v>36.798261268340397</v>
      </c>
      <c r="T13" s="17">
        <f t="shared" si="13"/>
        <v>42.902629532746495</v>
      </c>
      <c r="U13" s="18">
        <f t="shared" si="13"/>
        <v>50.516301479096946</v>
      </c>
      <c r="V13" s="19">
        <f t="shared" si="1"/>
        <v>-0.70490463422009952</v>
      </c>
      <c r="W13" s="20">
        <f t="shared" si="1"/>
        <v>-1.1969326690061273</v>
      </c>
      <c r="X13" s="20">
        <f t="shared" si="1"/>
        <v>-1.5291487071162173</v>
      </c>
      <c r="Y13" s="36">
        <f t="shared" si="1"/>
        <v>-1.5362205022351496</v>
      </c>
      <c r="Z13" s="36">
        <f t="shared" si="1"/>
        <v>-2.3398005959734469</v>
      </c>
      <c r="AA13" s="36">
        <f t="shared" si="1"/>
        <v>-2.0157295683403973</v>
      </c>
      <c r="AB13" s="36">
        <f t="shared" si="1"/>
        <v>-1.2446019327464981</v>
      </c>
      <c r="AC13" s="37">
        <f t="shared" si="1"/>
        <v>-1.8993123790969477</v>
      </c>
    </row>
    <row r="14" spans="1:29">
      <c r="A14" s="33">
        <f t="shared" si="2"/>
        <v>0.67500000000000004</v>
      </c>
      <c r="B14" s="6" t="s">
        <v>75</v>
      </c>
      <c r="C14" s="30">
        <v>0.22500000000000001</v>
      </c>
      <c r="D14" s="15">
        <v>0.15</v>
      </c>
      <c r="E14" s="33">
        <v>0.3</v>
      </c>
      <c r="F14" s="98">
        <v>14.375713299999999</v>
      </c>
      <c r="G14" s="99">
        <v>17.890857700000002</v>
      </c>
      <c r="H14" s="99">
        <v>21.7784367</v>
      </c>
      <c r="I14" s="99">
        <v>26.212595</v>
      </c>
      <c r="J14" s="99">
        <v>32.382103000000001</v>
      </c>
      <c r="K14" s="99">
        <v>36.307109799999999</v>
      </c>
      <c r="L14" s="99">
        <v>37.6374092</v>
      </c>
      <c r="M14" s="100">
        <v>45.1014938</v>
      </c>
      <c r="N14" s="16">
        <f>N33+N40+N50</f>
        <v>13.73515008764884</v>
      </c>
      <c r="O14" s="17">
        <f t="shared" ref="O14:U14" si="14">O33+O40+O50</f>
        <v>17.28401871850172</v>
      </c>
      <c r="P14" s="17">
        <f t="shared" si="14"/>
        <v>21.954375343539194</v>
      </c>
      <c r="Q14" s="17">
        <f t="shared" si="14"/>
        <v>27.579282029760378</v>
      </c>
      <c r="R14" s="17">
        <f t="shared" si="14"/>
        <v>33.476107587394651</v>
      </c>
      <c r="S14" s="17">
        <f t="shared" si="14"/>
        <v>37.728391322339242</v>
      </c>
      <c r="T14" s="17">
        <f t="shared" si="14"/>
        <v>39.843060391513504</v>
      </c>
      <c r="U14" s="18">
        <f t="shared" si="14"/>
        <v>46.795508191942645</v>
      </c>
      <c r="V14" s="19">
        <f t="shared" si="1"/>
        <v>0.64056321235115909</v>
      </c>
      <c r="W14" s="20">
        <f t="shared" si="1"/>
        <v>0.60683898149828153</v>
      </c>
      <c r="X14" s="20">
        <f t="shared" si="1"/>
        <v>-0.17593864353919386</v>
      </c>
      <c r="Y14" s="20">
        <f t="shared" si="1"/>
        <v>-1.3666870297603779</v>
      </c>
      <c r="Z14" s="20">
        <f t="shared" si="1"/>
        <v>-1.0940045873946502</v>
      </c>
      <c r="AA14" s="20">
        <f t="shared" si="1"/>
        <v>-1.4212815223392425</v>
      </c>
      <c r="AB14" s="20">
        <f t="shared" si="1"/>
        <v>-2.2056511915135033</v>
      </c>
      <c r="AC14" s="21">
        <f t="shared" si="1"/>
        <v>-1.6940143919426447</v>
      </c>
    </row>
    <row r="15" spans="1:29">
      <c r="A15" s="33">
        <f t="shared" si="2"/>
        <v>0.75</v>
      </c>
      <c r="B15" s="6" t="s">
        <v>76</v>
      </c>
      <c r="C15" s="30">
        <v>0.15</v>
      </c>
      <c r="D15" s="15">
        <v>0.3</v>
      </c>
      <c r="E15" s="33">
        <v>0.3</v>
      </c>
      <c r="F15" s="98">
        <v>13.751502</v>
      </c>
      <c r="G15" s="99">
        <v>17.690759700000001</v>
      </c>
      <c r="H15" s="99">
        <v>22.218446700000001</v>
      </c>
      <c r="I15" s="99">
        <v>27.2403431</v>
      </c>
      <c r="J15" s="99">
        <v>31.3395729</v>
      </c>
      <c r="K15" s="99">
        <v>35.400295300000003</v>
      </c>
      <c r="L15" s="99">
        <v>39.263290400000002</v>
      </c>
      <c r="M15" s="100">
        <v>46.147865299999999</v>
      </c>
      <c r="N15" s="16">
        <f>N32+N42+N50</f>
        <v>13.22143031470028</v>
      </c>
      <c r="O15" s="17">
        <f t="shared" ref="O15:U15" si="15">O32+O42+O50</f>
        <v>17.460869560235491</v>
      </c>
      <c r="P15" s="17">
        <f t="shared" si="15"/>
        <v>22.924067606649622</v>
      </c>
      <c r="Q15" s="17">
        <f t="shared" si="15"/>
        <v>28.533048726728651</v>
      </c>
      <c r="R15" s="17">
        <f t="shared" si="15"/>
        <v>33.21116585977105</v>
      </c>
      <c r="S15" s="17">
        <f t="shared" si="15"/>
        <v>37.682034379284552</v>
      </c>
      <c r="T15" s="17">
        <f t="shared" si="15"/>
        <v>42.175927194914749</v>
      </c>
      <c r="U15" s="18">
        <f t="shared" si="15"/>
        <v>48.433939006260601</v>
      </c>
      <c r="V15" s="19">
        <f t="shared" si="1"/>
        <v>0.53007168529972049</v>
      </c>
      <c r="W15" s="20">
        <f t="shared" si="1"/>
        <v>0.22989013976451034</v>
      </c>
      <c r="X15" s="20">
        <f t="shared" si="1"/>
        <v>-0.70562090664962085</v>
      </c>
      <c r="Y15" s="20">
        <f t="shared" si="1"/>
        <v>-1.292705626728651</v>
      </c>
      <c r="Z15" s="20">
        <f t="shared" si="1"/>
        <v>-1.8715929597710499</v>
      </c>
      <c r="AA15" s="20">
        <f t="shared" si="1"/>
        <v>-2.2817390792845487</v>
      </c>
      <c r="AB15" s="20">
        <f t="shared" si="1"/>
        <v>-2.9126367949147465</v>
      </c>
      <c r="AC15" s="21">
        <f t="shared" si="1"/>
        <v>-2.286073706260602</v>
      </c>
    </row>
    <row r="16" spans="1:29">
      <c r="A16" s="33">
        <f t="shared" si="2"/>
        <v>0.6</v>
      </c>
      <c r="B16" s="6" t="s">
        <v>77</v>
      </c>
      <c r="C16" s="30">
        <v>0.3</v>
      </c>
      <c r="D16" s="15">
        <v>0.3</v>
      </c>
      <c r="E16" s="33">
        <v>0</v>
      </c>
      <c r="F16" s="98">
        <v>12.3497887</v>
      </c>
      <c r="G16" s="99">
        <v>16.029378900000001</v>
      </c>
      <c r="H16" s="99">
        <v>21.277912100000002</v>
      </c>
      <c r="I16" s="99">
        <v>24.553245499999999</v>
      </c>
      <c r="J16" s="99">
        <v>26.207883800000001</v>
      </c>
      <c r="K16" s="99">
        <v>29.658264200000001</v>
      </c>
      <c r="L16">
        <v>36.478691099999999</v>
      </c>
      <c r="M16">
        <v>41.7423401</v>
      </c>
      <c r="N16" s="16">
        <f>N34+N42</f>
        <v>12.973545843941935</v>
      </c>
      <c r="O16" s="17">
        <f t="shared" ref="O16:U16" si="16">O34+O42</f>
        <v>17.140445941053528</v>
      </c>
      <c r="P16" s="17">
        <f t="shared" si="16"/>
        <v>22.521375886840435</v>
      </c>
      <c r="Q16" s="17">
        <f t="shared" si="16"/>
        <v>26.134896031225001</v>
      </c>
      <c r="R16" s="17">
        <f t="shared" si="16"/>
        <v>28.257872939422349</v>
      </c>
      <c r="S16" s="17">
        <f t="shared" si="16"/>
        <v>31.662169791718398</v>
      </c>
      <c r="T16" s="17">
        <f t="shared" si="16"/>
        <v>38.128466993451354</v>
      </c>
      <c r="U16" s="18">
        <f t="shared" si="16"/>
        <v>43.422826927022754</v>
      </c>
      <c r="V16" s="19">
        <f t="shared" si="1"/>
        <v>-0.62375714394193515</v>
      </c>
      <c r="W16" s="20">
        <f t="shared" si="1"/>
        <v>-1.111067041053527</v>
      </c>
      <c r="X16" s="20">
        <f t="shared" si="1"/>
        <v>-1.243463786840433</v>
      </c>
      <c r="Y16" s="20">
        <f t="shared" si="1"/>
        <v>-1.5816505312250015</v>
      </c>
      <c r="Z16" s="20">
        <f t="shared" si="1"/>
        <v>-2.0499891394223475</v>
      </c>
      <c r="AA16" s="20">
        <f t="shared" si="1"/>
        <v>-2.0039055917183966</v>
      </c>
      <c r="AB16" s="20">
        <f t="shared" si="1"/>
        <v>-1.6497758934513556</v>
      </c>
      <c r="AC16" s="21">
        <f t="shared" si="1"/>
        <v>-1.6804868270227544</v>
      </c>
    </row>
    <row r="17" spans="1:29">
      <c r="A17" s="33">
        <f t="shared" si="2"/>
        <v>0.52500000000000002</v>
      </c>
      <c r="B17" s="6" t="s">
        <v>78</v>
      </c>
      <c r="C17" s="31">
        <v>0.3</v>
      </c>
      <c r="D17" s="6">
        <v>0</v>
      </c>
      <c r="E17" s="33">
        <v>0.22500000000000001</v>
      </c>
      <c r="F17" s="98">
        <v>10.948206900000001</v>
      </c>
      <c r="G17" s="99">
        <v>13.6658916</v>
      </c>
      <c r="H17" s="99">
        <v>19.339611099999999</v>
      </c>
      <c r="I17" s="99">
        <v>21.810304599999998</v>
      </c>
      <c r="J17" s="99">
        <v>23.765426600000001</v>
      </c>
      <c r="K17">
        <v>26.1381798</v>
      </c>
      <c r="L17">
        <v>32.436225899999997</v>
      </c>
      <c r="M17">
        <v>37.848976100000002</v>
      </c>
      <c r="N17" s="16">
        <f>N34+N49</f>
        <v>11.400670733211825</v>
      </c>
      <c r="O17" s="17">
        <f t="shared" ref="O17:U17" si="17">O34+O49</f>
        <v>14.405573271717898</v>
      </c>
      <c r="P17" s="17">
        <f t="shared" si="17"/>
        <v>20.06769919585815</v>
      </c>
      <c r="Q17" s="17">
        <f t="shared" si="17"/>
        <v>22.65091886075535</v>
      </c>
      <c r="R17" s="17">
        <f t="shared" si="17"/>
        <v>24.996700367894299</v>
      </c>
      <c r="S17" s="17">
        <f t="shared" si="17"/>
        <v>27.39001082637925</v>
      </c>
      <c r="T17" s="17">
        <f t="shared" si="17"/>
        <v>33.123801623739901</v>
      </c>
      <c r="U17" s="18">
        <f t="shared" si="17"/>
        <v>38.693058261476452</v>
      </c>
      <c r="V17" s="19">
        <f t="shared" si="1"/>
        <v>-0.45246383321182471</v>
      </c>
      <c r="W17" s="20">
        <f t="shared" si="1"/>
        <v>-0.73968167171789823</v>
      </c>
      <c r="X17" s="20">
        <f t="shared" si="1"/>
        <v>-0.72808809585815126</v>
      </c>
      <c r="Y17" s="20">
        <f t="shared" si="1"/>
        <v>-0.84061426075535195</v>
      </c>
      <c r="Z17" s="20">
        <f t="shared" si="1"/>
        <v>-1.2312737678942973</v>
      </c>
      <c r="AA17" s="20">
        <f t="shared" si="1"/>
        <v>-1.25183102637925</v>
      </c>
      <c r="AB17" s="20">
        <f t="shared" si="1"/>
        <v>-0.68757572373990428</v>
      </c>
      <c r="AC17" s="21">
        <f t="shared" si="1"/>
        <v>-0.84408216147645021</v>
      </c>
    </row>
    <row r="18" spans="1:29">
      <c r="A18" s="33">
        <f t="shared" si="2"/>
        <v>0.22500000000000001</v>
      </c>
      <c r="B18" s="6" t="s">
        <v>79</v>
      </c>
      <c r="C18" s="31">
        <v>0</v>
      </c>
      <c r="D18" s="6">
        <v>0.22500000000000001</v>
      </c>
      <c r="E18" s="33">
        <v>0</v>
      </c>
      <c r="F18" s="98">
        <v>4.4016556700000002</v>
      </c>
      <c r="G18" s="99">
        <v>6.0654578199999998</v>
      </c>
      <c r="H18" s="99">
        <v>7.2682514200000004</v>
      </c>
      <c r="I18" s="99">
        <v>8.5295963300000004</v>
      </c>
      <c r="J18" s="99">
        <v>9.2882366199999993</v>
      </c>
      <c r="K18">
        <v>10.483922</v>
      </c>
      <c r="L18">
        <v>11.181801800000001</v>
      </c>
      <c r="M18">
        <v>13.655241999999999</v>
      </c>
      <c r="N18" s="16">
        <f>N41</f>
        <v>4.6540966070082757</v>
      </c>
      <c r="O18" s="17">
        <f t="shared" ref="O18:T18" si="18">O41</f>
        <v>6.5227092372882254</v>
      </c>
      <c r="P18" s="17">
        <f t="shared" si="18"/>
        <v>8.0693120512580663</v>
      </c>
      <c r="Q18" s="17">
        <f t="shared" si="18"/>
        <v>9.2252023414798003</v>
      </c>
      <c r="R18" s="17">
        <f t="shared" si="18"/>
        <v>10.39676242807915</v>
      </c>
      <c r="S18" s="17">
        <f t="shared" si="18"/>
        <v>11.24781924196115</v>
      </c>
      <c r="T18" s="17">
        <f t="shared" si="18"/>
        <v>11.7388268090066</v>
      </c>
      <c r="U18" s="18">
        <f>U41</f>
        <v>14.710471827620498</v>
      </c>
      <c r="V18" s="19">
        <f t="shared" si="1"/>
        <v>-0.25244093700827541</v>
      </c>
      <c r="W18" s="20">
        <f t="shared" si="1"/>
        <v>-0.4572514172882256</v>
      </c>
      <c r="X18" s="20">
        <f t="shared" si="1"/>
        <v>-0.80106063125806592</v>
      </c>
      <c r="Y18" s="20">
        <f t="shared" si="1"/>
        <v>-0.69560601147979995</v>
      </c>
      <c r="Z18" s="20">
        <f t="shared" si="1"/>
        <v>-1.1085258080791505</v>
      </c>
      <c r="AA18" s="20">
        <f t="shared" si="1"/>
        <v>-0.76389724196114983</v>
      </c>
      <c r="AB18" s="20">
        <f t="shared" si="1"/>
        <v>-0.55702500900659935</v>
      </c>
      <c r="AC18" s="21">
        <f t="shared" si="1"/>
        <v>-1.055229827620499</v>
      </c>
    </row>
    <row r="19" spans="1:29">
      <c r="A19" s="33">
        <f t="shared" si="2"/>
        <v>0.375</v>
      </c>
      <c r="B19" s="6" t="s">
        <v>80</v>
      </c>
      <c r="C19" s="31">
        <v>0.22500000000000001</v>
      </c>
      <c r="D19" s="6">
        <v>0</v>
      </c>
      <c r="E19" s="33">
        <v>0.15</v>
      </c>
      <c r="F19" s="98">
        <v>9.1535825699999993</v>
      </c>
      <c r="G19" s="99">
        <v>10.6510487</v>
      </c>
      <c r="H19" s="99">
        <v>14.5491896</v>
      </c>
      <c r="I19" s="99">
        <v>17.051141699999999</v>
      </c>
      <c r="J19" s="99">
        <v>20.6417599</v>
      </c>
      <c r="K19">
        <v>23.463958699999999</v>
      </c>
      <c r="L19">
        <v>24.086227399999999</v>
      </c>
      <c r="M19">
        <v>29.5357056</v>
      </c>
      <c r="N19" s="16">
        <f>N33+N48</f>
        <v>8.72893227575738</v>
      </c>
      <c r="O19" s="17">
        <f t="shared" ref="O19:U19" si="19">O33+O48</f>
        <v>10.310963889742215</v>
      </c>
      <c r="P19" s="17">
        <f t="shared" si="19"/>
        <v>14.252684520872723</v>
      </c>
      <c r="Q19" s="17">
        <f t="shared" si="19"/>
        <v>17.612184963511698</v>
      </c>
      <c r="R19" s="17">
        <f t="shared" si="19"/>
        <v>20.834899250814502</v>
      </c>
      <c r="S19" s="17">
        <f t="shared" si="19"/>
        <v>24.068126746466803</v>
      </c>
      <c r="T19" s="17">
        <f t="shared" si="19"/>
        <v>25.106072474737399</v>
      </c>
      <c r="U19" s="18">
        <f t="shared" si="19"/>
        <v>30.184871666658999</v>
      </c>
      <c r="V19" s="19">
        <f t="shared" si="1"/>
        <v>0.42465029424261935</v>
      </c>
      <c r="W19" s="20">
        <f t="shared" si="1"/>
        <v>0.34008481025778536</v>
      </c>
      <c r="X19" s="20">
        <f t="shared" si="1"/>
        <v>0.29650507912727697</v>
      </c>
      <c r="Y19" s="20">
        <f t="shared" si="1"/>
        <v>-0.56104326351169931</v>
      </c>
      <c r="Z19" s="20">
        <f t="shared" si="1"/>
        <v>-0.1931393508145014</v>
      </c>
      <c r="AA19" s="20">
        <f t="shared" si="1"/>
        <v>-0.60416804646680333</v>
      </c>
      <c r="AB19" s="20">
        <f t="shared" si="1"/>
        <v>-1.0198450747374004</v>
      </c>
      <c r="AC19" s="21">
        <f t="shared" si="1"/>
        <v>-0.64916606665899934</v>
      </c>
    </row>
    <row r="20" spans="1:29">
      <c r="A20" s="33">
        <f t="shared" si="2"/>
        <v>0.375</v>
      </c>
      <c r="B20" s="6" t="s">
        <v>81</v>
      </c>
      <c r="C20" s="30">
        <v>0</v>
      </c>
      <c r="D20" s="15">
        <v>0.15</v>
      </c>
      <c r="E20" s="33">
        <v>0.22500000000000001</v>
      </c>
      <c r="F20">
        <v>7.5526981400000004</v>
      </c>
      <c r="G20">
        <v>8.9025487900000009</v>
      </c>
      <c r="H20">
        <v>11.289256999999999</v>
      </c>
      <c r="I20">
        <v>12.9202175</v>
      </c>
      <c r="J20">
        <v>15.070318200000001</v>
      </c>
      <c r="K20">
        <v>17.107183500000001</v>
      </c>
      <c r="L20">
        <v>18.733800899999999</v>
      </c>
      <c r="M20">
        <v>21.6032543</v>
      </c>
      <c r="N20" s="16">
        <f>N40+N49</f>
        <v>7.71077365556659</v>
      </c>
      <c r="O20" s="17">
        <f t="shared" ref="O20:U20" si="20">O40+O49</f>
        <v>8.7670982152432551</v>
      </c>
      <c r="P20" s="17">
        <f t="shared" si="20"/>
        <v>11.905962833175451</v>
      </c>
      <c r="Q20" s="17">
        <f t="shared" si="20"/>
        <v>13.332685375317681</v>
      </c>
      <c r="R20" s="17">
        <f t="shared" si="20"/>
        <v>15.466632369235651</v>
      </c>
      <c r="S20" s="17">
        <f t="shared" si="20"/>
        <v>17.329561537941888</v>
      </c>
      <c r="T20" s="17">
        <f t="shared" si="20"/>
        <v>19.094415586606154</v>
      </c>
      <c r="U20" s="18">
        <f t="shared" si="20"/>
        <v>22.2938779725438</v>
      </c>
      <c r="V20" s="19">
        <f t="shared" si="1"/>
        <v>-0.15807551556658961</v>
      </c>
      <c r="W20" s="20">
        <f t="shared" si="1"/>
        <v>0.13545057475674582</v>
      </c>
      <c r="X20" s="20">
        <f t="shared" si="1"/>
        <v>-0.6167058331754518</v>
      </c>
      <c r="Y20" s="20">
        <f t="shared" si="1"/>
        <v>-0.41246787531768092</v>
      </c>
      <c r="Z20" s="20">
        <f t="shared" si="1"/>
        <v>-0.39631416923564977</v>
      </c>
      <c r="AA20" s="20">
        <f t="shared" si="1"/>
        <v>-0.22237803794188693</v>
      </c>
      <c r="AB20" s="20">
        <f t="shared" si="1"/>
        <v>-0.36061468660615503</v>
      </c>
      <c r="AC20" s="21">
        <f t="shared" si="1"/>
        <v>-0.69062367254380064</v>
      </c>
    </row>
    <row r="21" spans="1:29">
      <c r="A21" s="33">
        <f t="shared" si="2"/>
        <v>0.6</v>
      </c>
      <c r="B21" s="6" t="s">
        <v>82</v>
      </c>
      <c r="C21" s="30">
        <v>0.15</v>
      </c>
      <c r="D21" s="15">
        <v>0.22500000000000001</v>
      </c>
      <c r="E21" s="33">
        <v>0.22500000000000001</v>
      </c>
      <c r="F21">
        <v>11.8705111</v>
      </c>
      <c r="G21">
        <v>15.3224058</v>
      </c>
      <c r="H21">
        <v>20.058498400000001</v>
      </c>
      <c r="I21">
        <v>24.458816500000001</v>
      </c>
      <c r="J21">
        <v>28.081880600000002</v>
      </c>
      <c r="K21">
        <v>31.246547700000001</v>
      </c>
      <c r="L21">
        <v>34.442287399999998</v>
      </c>
      <c r="M21">
        <v>41.054946899999997</v>
      </c>
      <c r="N21" s="16">
        <f>N32+N41+N49</f>
        <v>11.795574960653575</v>
      </c>
      <c r="O21" s="17">
        <f t="shared" ref="O21:U21" si="21">O32+O41+O49</f>
        <v>15.309684974671836</v>
      </c>
      <c r="P21" s="17">
        <f t="shared" si="21"/>
        <v>21.194066417434385</v>
      </c>
      <c r="Q21" s="17">
        <f t="shared" si="21"/>
        <v>25.312914106807799</v>
      </c>
      <c r="R21" s="17">
        <f t="shared" si="21"/>
        <v>29.73873574897765</v>
      </c>
      <c r="S21" s="17">
        <f t="shared" si="21"/>
        <v>32.945371017976001</v>
      </c>
      <c r="T21" s="17">
        <f t="shared" si="21"/>
        <v>36.124557404039948</v>
      </c>
      <c r="U21" s="18">
        <f t="shared" si="21"/>
        <v>43.205622025594948</v>
      </c>
      <c r="V21" s="19">
        <f t="shared" si="1"/>
        <v>7.4936139346425179E-2</v>
      </c>
      <c r="W21" s="20">
        <f t="shared" si="1"/>
        <v>1.2720825328164764E-2</v>
      </c>
      <c r="X21" s="20">
        <f t="shared" si="1"/>
        <v>-1.1355680174343838</v>
      </c>
      <c r="Y21" s="20">
        <f t="shared" si="1"/>
        <v>-0.85409760680779812</v>
      </c>
      <c r="Z21" s="20">
        <f t="shared" si="1"/>
        <v>-1.6568551489776482</v>
      </c>
      <c r="AA21" s="20">
        <f t="shared" si="1"/>
        <v>-1.6988233179760002</v>
      </c>
      <c r="AB21" s="20">
        <f t="shared" si="1"/>
        <v>-1.6822700040399496</v>
      </c>
      <c r="AC21" s="21">
        <f t="shared" si="1"/>
        <v>-2.150675125594951</v>
      </c>
    </row>
    <row r="22" spans="1:29">
      <c r="A22" s="33">
        <f t="shared" si="2"/>
        <v>0.52500000000000002</v>
      </c>
      <c r="B22" s="6" t="s">
        <v>83</v>
      </c>
      <c r="C22" s="30">
        <v>0.22500000000000001</v>
      </c>
      <c r="D22" s="15">
        <v>0.22500000000000001</v>
      </c>
      <c r="E22" s="33">
        <v>7.4999999999999997E-2</v>
      </c>
      <c r="F22">
        <v>12.7302713</v>
      </c>
      <c r="G22">
        <v>15.7659769</v>
      </c>
      <c r="H22">
        <v>19.920888900000001</v>
      </c>
      <c r="I22">
        <v>23.846828500000001</v>
      </c>
      <c r="J22">
        <v>28.3429222</v>
      </c>
      <c r="K22">
        <v>31.966013</v>
      </c>
      <c r="L22">
        <v>32.906703899999997</v>
      </c>
      <c r="M22">
        <v>40.630325300000003</v>
      </c>
      <c r="N22" s="16">
        <f>N33+N41+N47</f>
        <v>12.558061628765657</v>
      </c>
      <c r="O22" s="17">
        <f t="shared" ref="O22:U22" si="22">O33+O41+O47</f>
        <v>15.883144127030441</v>
      </c>
      <c r="P22" s="17">
        <f t="shared" si="22"/>
        <v>20.42544385213079</v>
      </c>
      <c r="Q22" s="17">
        <f t="shared" si="22"/>
        <v>25.103477354991497</v>
      </c>
      <c r="R22" s="17">
        <f t="shared" si="22"/>
        <v>29.64458728889365</v>
      </c>
      <c r="S22" s="17">
        <f t="shared" si="22"/>
        <v>33.334076578427954</v>
      </c>
      <c r="T22" s="17">
        <f t="shared" si="22"/>
        <v>34.483574183743997</v>
      </c>
      <c r="U22" s="18">
        <f t="shared" si="22"/>
        <v>42.334722404279496</v>
      </c>
      <c r="V22" s="19">
        <f t="shared" si="1"/>
        <v>0.17220967123434328</v>
      </c>
      <c r="W22" s="20">
        <f t="shared" si="1"/>
        <v>-0.11716722703044091</v>
      </c>
      <c r="X22" s="20">
        <f t="shared" si="1"/>
        <v>-0.50455495213078905</v>
      </c>
      <c r="Y22" s="20">
        <f t="shared" si="1"/>
        <v>-1.2566488549914965</v>
      </c>
      <c r="Z22" s="20">
        <f t="shared" si="1"/>
        <v>-1.3016650888936496</v>
      </c>
      <c r="AA22" s="20">
        <f t="shared" si="1"/>
        <v>-1.3680635784279538</v>
      </c>
      <c r="AB22" s="20">
        <f t="shared" si="1"/>
        <v>-1.5768702837440003</v>
      </c>
      <c r="AC22" s="21">
        <f t="shared" si="1"/>
        <v>-1.7043971042794936</v>
      </c>
    </row>
    <row r="23" spans="1:29">
      <c r="A23" s="33">
        <f t="shared" si="2"/>
        <v>0.3</v>
      </c>
      <c r="B23" s="6" t="s">
        <v>84</v>
      </c>
      <c r="C23" s="30">
        <v>0.22500000000000001</v>
      </c>
      <c r="D23" s="15">
        <v>7.4999999999999997E-2</v>
      </c>
      <c r="E23" s="33">
        <v>0</v>
      </c>
      <c r="F23" s="39">
        <v>8.4949665099999994</v>
      </c>
      <c r="G23" s="39">
        <v>10.046643299999999</v>
      </c>
      <c r="H23" s="39">
        <v>13.311115300000001</v>
      </c>
      <c r="I23" s="39">
        <v>16.131345700000001</v>
      </c>
      <c r="J23" s="39">
        <v>20.594003699999998</v>
      </c>
      <c r="K23" s="39">
        <v>23.175575299999998</v>
      </c>
      <c r="L23" s="39">
        <v>23.779632599999999</v>
      </c>
      <c r="M23" s="40">
        <v>27.008302700000002</v>
      </c>
      <c r="N23" s="16">
        <f>N33+N39</f>
        <v>8.169336877483115</v>
      </c>
      <c r="O23" s="17">
        <f t="shared" ref="O23:U23" si="23">O33+O39</f>
        <v>10.05016807460118</v>
      </c>
      <c r="P23" s="17">
        <f t="shared" si="23"/>
        <v>13.461028945574768</v>
      </c>
      <c r="Q23" s="17">
        <f t="shared" si="23"/>
        <v>17.393012003501195</v>
      </c>
      <c r="R23" s="17">
        <f t="shared" si="23"/>
        <v>21.323669795018386</v>
      </c>
      <c r="S23" s="17">
        <f t="shared" si="23"/>
        <v>24.201184344677216</v>
      </c>
      <c r="T23" s="17">
        <f t="shared" si="23"/>
        <v>25.502863367179096</v>
      </c>
      <c r="U23" s="18">
        <f t="shared" si="23"/>
        <v>29.512035867344899</v>
      </c>
      <c r="V23" s="19">
        <f t="shared" si="1"/>
        <v>0.32562963251688437</v>
      </c>
      <c r="W23" s="20">
        <f t="shared" si="1"/>
        <v>-3.5247746011801695E-3</v>
      </c>
      <c r="X23" s="20">
        <f t="shared" si="1"/>
        <v>-0.14991364557476672</v>
      </c>
      <c r="Y23" s="20">
        <f t="shared" si="1"/>
        <v>-1.2616663035011939</v>
      </c>
      <c r="Z23" s="20">
        <f t="shared" si="1"/>
        <v>-0.72966609501838775</v>
      </c>
      <c r="AA23" s="20">
        <f t="shared" si="1"/>
        <v>-1.0256090446772177</v>
      </c>
      <c r="AB23" s="20">
        <f t="shared" si="1"/>
        <v>-1.7232307671790963</v>
      </c>
      <c r="AC23" s="21">
        <f t="shared" si="1"/>
        <v>-2.5037331673448975</v>
      </c>
    </row>
    <row r="24" spans="1:29">
      <c r="A24" s="33">
        <f t="shared" si="2"/>
        <v>0.15</v>
      </c>
      <c r="B24" s="6" t="s">
        <v>85</v>
      </c>
      <c r="C24" s="30">
        <v>7.4999999999999997E-2</v>
      </c>
      <c r="D24" s="15">
        <v>0</v>
      </c>
      <c r="E24" s="33">
        <v>7.4999999999999997E-2</v>
      </c>
      <c r="F24" s="98">
        <v>4.8365974400000002</v>
      </c>
      <c r="G24" s="99">
        <v>6.0414767300000003</v>
      </c>
      <c r="H24" s="99">
        <v>8.8027658500000001</v>
      </c>
      <c r="I24" s="99">
        <v>10.0255423</v>
      </c>
      <c r="J24" s="99">
        <v>11.8440046</v>
      </c>
      <c r="K24" s="99">
        <v>13.839741699999999</v>
      </c>
      <c r="L24" s="104">
        <v>15.5424414</v>
      </c>
      <c r="M24" s="100">
        <v>18.312246300000002</v>
      </c>
      <c r="N24" s="16">
        <f>N31+N47</f>
        <v>4.8831609057485057</v>
      </c>
      <c r="O24" s="17">
        <f t="shared" ref="O24:U24" si="24">O31+O47</f>
        <v>6.2753805252208199</v>
      </c>
      <c r="P24" s="17">
        <f t="shared" si="24"/>
        <v>8.9822985901876944</v>
      </c>
      <c r="Q24" s="17">
        <f t="shared" si="24"/>
        <v>10.6074836228998</v>
      </c>
      <c r="R24" s="17">
        <f t="shared" si="24"/>
        <v>12.285908577411849</v>
      </c>
      <c r="S24" s="17">
        <f t="shared" si="24"/>
        <v>14.511024137925599</v>
      </c>
      <c r="T24" s="17">
        <f t="shared" si="24"/>
        <v>16.301283756143349</v>
      </c>
      <c r="U24" s="18">
        <f t="shared" si="24"/>
        <v>18.702653793517499</v>
      </c>
      <c r="V24" s="19">
        <f t="shared" si="1"/>
        <v>-4.656346574850545E-2</v>
      </c>
      <c r="W24" s="20">
        <f t="shared" si="1"/>
        <v>-0.23390379522081961</v>
      </c>
      <c r="X24" s="20">
        <f t="shared" si="1"/>
        <v>-0.17953274018769427</v>
      </c>
      <c r="Y24" s="20">
        <f t="shared" si="1"/>
        <v>-0.58194132289979983</v>
      </c>
      <c r="Z24" s="20">
        <f t="shared" si="1"/>
        <v>-0.44190397741184917</v>
      </c>
      <c r="AA24" s="20">
        <f t="shared" si="1"/>
        <v>-0.6712824379255995</v>
      </c>
      <c r="AB24" s="20">
        <f t="shared" si="1"/>
        <v>-0.75884235614334905</v>
      </c>
      <c r="AC24" s="21">
        <f t="shared" si="1"/>
        <v>-0.39040749351749682</v>
      </c>
    </row>
    <row r="25" spans="1:29">
      <c r="A25" s="33">
        <f t="shared" si="2"/>
        <v>0.22499999999999998</v>
      </c>
      <c r="B25" s="6" t="s">
        <v>86</v>
      </c>
      <c r="C25" s="30">
        <v>0</v>
      </c>
      <c r="D25" s="15">
        <v>7.4999999999999997E-2</v>
      </c>
      <c r="E25" s="33">
        <v>0.15</v>
      </c>
      <c r="F25" s="98">
        <v>5.7615194299999999</v>
      </c>
      <c r="G25" s="99">
        <v>6.3987226499999998</v>
      </c>
      <c r="H25" s="99">
        <v>8.7659549699999992</v>
      </c>
      <c r="I25" s="99">
        <v>9.7777919799999999</v>
      </c>
      <c r="J25" s="99">
        <v>10.9154377</v>
      </c>
      <c r="K25" s="99">
        <v>13.253667800000001</v>
      </c>
      <c r="L25" s="104">
        <v>14.8763638</v>
      </c>
      <c r="M25" s="100">
        <v>15.477630599999999</v>
      </c>
      <c r="N25" s="16">
        <f>N39+N48</f>
        <v>5.8605403897257347</v>
      </c>
      <c r="O25" s="17">
        <f t="shared" ref="O25:U25" si="25">O39+O48</f>
        <v>6.7423321848589648</v>
      </c>
      <c r="P25" s="17">
        <f t="shared" si="25"/>
        <v>9.2123735447020447</v>
      </c>
      <c r="Q25" s="17">
        <f t="shared" si="25"/>
        <v>10.478415239989495</v>
      </c>
      <c r="R25" s="17">
        <f t="shared" si="25"/>
        <v>11.451964544203886</v>
      </c>
      <c r="S25" s="17">
        <f t="shared" si="25"/>
        <v>13.675109398210415</v>
      </c>
      <c r="T25" s="17">
        <f t="shared" si="25"/>
        <v>15.579750892441695</v>
      </c>
      <c r="U25" s="18">
        <f t="shared" si="25"/>
        <v>17.332197180685899</v>
      </c>
      <c r="V25" s="19">
        <f t="shared" si="1"/>
        <v>-9.902095972573477E-2</v>
      </c>
      <c r="W25" s="20">
        <f t="shared" si="1"/>
        <v>-0.34360953485896495</v>
      </c>
      <c r="X25" s="20">
        <f t="shared" si="1"/>
        <v>-0.44641857470204549</v>
      </c>
      <c r="Y25" s="20">
        <f t="shared" si="1"/>
        <v>-0.70062325998949504</v>
      </c>
      <c r="Z25" s="20">
        <f t="shared" si="1"/>
        <v>-0.53652684420388574</v>
      </c>
      <c r="AA25" s="20">
        <f t="shared" si="1"/>
        <v>-0.42144159821041427</v>
      </c>
      <c r="AB25" s="20">
        <f t="shared" si="1"/>
        <v>-0.70338709244169451</v>
      </c>
      <c r="AC25" s="21">
        <f t="shared" si="1"/>
        <v>-1.8545665806858995</v>
      </c>
    </row>
    <row r="26" spans="1:29">
      <c r="A26" s="33">
        <f t="shared" si="2"/>
        <v>0.22499999999999998</v>
      </c>
      <c r="B26" s="6" t="s">
        <v>87</v>
      </c>
      <c r="C26" s="30">
        <v>7.4999999999999997E-2</v>
      </c>
      <c r="D26" s="30">
        <v>0.15</v>
      </c>
      <c r="E26" s="33">
        <v>0</v>
      </c>
      <c r="F26" s="101">
        <v>6.0026302300000003</v>
      </c>
      <c r="G26" s="102">
        <v>8.1614904399999997</v>
      </c>
      <c r="H26" s="102">
        <v>10.438667300000001</v>
      </c>
      <c r="I26" s="102">
        <v>12.3527212</v>
      </c>
      <c r="J26" s="102">
        <v>15.0679541</v>
      </c>
      <c r="K26" s="102">
        <v>17.547172499999999</v>
      </c>
      <c r="L26" s="102">
        <v>19.494607899999998</v>
      </c>
      <c r="M26" s="103">
        <v>21.583858500000002</v>
      </c>
      <c r="N26" s="26">
        <f>N31+N40</f>
        <v>6.207269121315095</v>
      </c>
      <c r="O26" s="24">
        <f t="shared" ref="O26:U26" si="26">O31+O40</f>
        <v>8.2599432004640754</v>
      </c>
      <c r="P26" s="24">
        <f t="shared" si="26"/>
        <v>11.234905583363144</v>
      </c>
      <c r="Q26" s="24">
        <f t="shared" si="26"/>
        <v>13.347130848217478</v>
      </c>
      <c r="R26" s="24">
        <f t="shared" si="26"/>
        <v>15.9061713366475</v>
      </c>
      <c r="S26" s="24">
        <f t="shared" si="26"/>
        <v>18.440834485867487</v>
      </c>
      <c r="T26" s="24">
        <f t="shared" si="26"/>
        <v>20.614065542749504</v>
      </c>
      <c r="U26" s="25">
        <f t="shared" si="26"/>
        <v>22.6648912660613</v>
      </c>
      <c r="V26" s="27">
        <f t="shared" si="1"/>
        <v>-0.20463889131509472</v>
      </c>
      <c r="W26" s="28">
        <f t="shared" si="1"/>
        <v>-9.8452760464075695E-2</v>
      </c>
      <c r="X26" s="28">
        <f t="shared" si="1"/>
        <v>-0.7962382833631434</v>
      </c>
      <c r="Y26" s="28">
        <f t="shared" si="1"/>
        <v>-0.9944096482174789</v>
      </c>
      <c r="Z26" s="28">
        <f t="shared" si="1"/>
        <v>-0.83821723664750003</v>
      </c>
      <c r="AA26" s="28">
        <f t="shared" si="1"/>
        <v>-0.8936619858674888</v>
      </c>
      <c r="AB26" s="28">
        <f t="shared" si="1"/>
        <v>-1.1194576427495058</v>
      </c>
      <c r="AC26" s="29">
        <f t="shared" si="1"/>
        <v>-1.0810327660612984</v>
      </c>
    </row>
    <row r="29" spans="1:29">
      <c r="M29" s="1" t="s">
        <v>11</v>
      </c>
      <c r="N29" s="34" t="s">
        <v>13</v>
      </c>
      <c r="O29" s="34" t="s">
        <v>90</v>
      </c>
      <c r="P29" s="34" t="s">
        <v>15</v>
      </c>
      <c r="Q29" s="34" t="s">
        <v>91</v>
      </c>
      <c r="R29" s="34" t="s">
        <v>17</v>
      </c>
      <c r="S29" s="34" t="s">
        <v>18</v>
      </c>
      <c r="T29" s="34" t="s">
        <v>19</v>
      </c>
      <c r="U29" s="34" t="s">
        <v>89</v>
      </c>
    </row>
    <row r="30" spans="1:29">
      <c r="M30" s="1">
        <v>0</v>
      </c>
      <c r="N30" s="39">
        <v>1.1323184725251751</v>
      </c>
      <c r="O30" s="39">
        <v>1.585428058702155</v>
      </c>
      <c r="P30" s="39">
        <v>1.6853186652037251</v>
      </c>
      <c r="Q30" s="39">
        <v>2.2964612607085497</v>
      </c>
      <c r="R30" s="39">
        <v>2.6293393944886647</v>
      </c>
      <c r="S30" s="39">
        <v>3.1288847848432049</v>
      </c>
      <c r="T30" s="39">
        <v>3.851349106672175</v>
      </c>
      <c r="U30" s="40">
        <v>4.0078569918400753</v>
      </c>
    </row>
    <row r="31" spans="1:29">
      <c r="M31" s="1">
        <v>7.4999999999999997E-2</v>
      </c>
      <c r="N31" s="1">
        <v>2.4980602657485051</v>
      </c>
      <c r="O31" s="1">
        <v>3.7243455252208202</v>
      </c>
      <c r="P31" s="1">
        <v>5.876836750187695</v>
      </c>
      <c r="Q31" s="1">
        <v>6.9925994728997996</v>
      </c>
      <c r="R31" s="1">
        <v>8.3913859674118498</v>
      </c>
      <c r="S31" s="1">
        <v>9.721867647925599</v>
      </c>
      <c r="T31" s="1">
        <v>11.07112885614335</v>
      </c>
      <c r="U31" s="1">
        <v>12.2607583935175</v>
      </c>
    </row>
    <row r="32" spans="1:29">
      <c r="A32" t="s">
        <v>120</v>
      </c>
      <c r="B32" t="s">
        <v>11</v>
      </c>
      <c r="C32" t="s">
        <v>12</v>
      </c>
      <c r="D32" t="s">
        <v>121</v>
      </c>
      <c r="E32" s="34" t="s">
        <v>123</v>
      </c>
      <c r="F32" s="34" t="s">
        <v>124</v>
      </c>
      <c r="G32" s="34" t="s">
        <v>125</v>
      </c>
      <c r="H32" s="34" t="s">
        <v>126</v>
      </c>
      <c r="I32" s="34" t="s">
        <v>127</v>
      </c>
      <c r="J32" s="34" t="s">
        <v>128</v>
      </c>
      <c r="K32" s="34" t="s">
        <v>129</v>
      </c>
      <c r="L32" s="34" t="s">
        <v>130</v>
      </c>
      <c r="M32" s="1">
        <v>0.15</v>
      </c>
      <c r="N32" s="1">
        <v>3.1399135536453002</v>
      </c>
      <c r="O32" s="1">
        <v>4.5554751973836094</v>
      </c>
      <c r="P32" s="1">
        <v>6.5768603661763194</v>
      </c>
      <c r="Q32" s="1">
        <v>9.1095577653280007</v>
      </c>
      <c r="R32" s="1">
        <v>11.390126320898499</v>
      </c>
      <c r="S32" s="1">
        <v>13.086957076014851</v>
      </c>
      <c r="T32" s="1">
        <v>14.83425169503335</v>
      </c>
      <c r="U32" s="1">
        <v>16.605405097974451</v>
      </c>
    </row>
    <row r="33" spans="1:21">
      <c r="A33" t="s">
        <v>115</v>
      </c>
      <c r="B33">
        <f>0.1*0.6</f>
        <v>0.06</v>
      </c>
      <c r="C33">
        <f>0.2*0.6</f>
        <v>0.12</v>
      </c>
      <c r="D33">
        <f>0.2*0.6</f>
        <v>0.12</v>
      </c>
      <c r="E33">
        <v>7.5336499200000002</v>
      </c>
      <c r="F33">
        <v>9.40695953</v>
      </c>
      <c r="G33">
        <v>12.5938301</v>
      </c>
      <c r="H33">
        <v>13.7810097</v>
      </c>
      <c r="I33">
        <v>16.857410399999999</v>
      </c>
      <c r="J33">
        <v>19.741289099999999</v>
      </c>
      <c r="K33">
        <v>21.877080899999999</v>
      </c>
      <c r="L33">
        <v>24.474180199999999</v>
      </c>
      <c r="M33" s="1">
        <v>0.22500000000000001</v>
      </c>
      <c r="N33" s="1">
        <v>5.5188643817573801</v>
      </c>
      <c r="O33" s="1">
        <v>6.809399889742215</v>
      </c>
      <c r="P33" s="1">
        <v>9.2506699608727239</v>
      </c>
      <c r="Q33" s="1">
        <v>12.263390863511699</v>
      </c>
      <c r="R33" s="1">
        <v>15.353302250814501</v>
      </c>
      <c r="S33" s="1">
        <v>17.297100846466801</v>
      </c>
      <c r="T33" s="1">
        <v>17.514592474737398</v>
      </c>
      <c r="U33" s="1">
        <v>21.182355176659001</v>
      </c>
    </row>
    <row r="34" spans="1:21">
      <c r="A34" t="s">
        <v>116</v>
      </c>
      <c r="B34">
        <f>0.3*0.6</f>
        <v>0.18</v>
      </c>
      <c r="C34">
        <f>0.15*0.6</f>
        <v>0.09</v>
      </c>
      <c r="D34">
        <f>0.1*0.6</f>
        <v>0.06</v>
      </c>
      <c r="E34">
        <v>8.4259395599999998</v>
      </c>
      <c r="F34">
        <v>10.6342602</v>
      </c>
      <c r="G34">
        <v>14.042859999999999</v>
      </c>
      <c r="H34">
        <v>15.8243999</v>
      </c>
      <c r="I34">
        <v>18.8178196</v>
      </c>
      <c r="J34">
        <v>21.957479500000002</v>
      </c>
      <c r="K34">
        <v>24.725460099999999</v>
      </c>
      <c r="L34">
        <v>27.6798</v>
      </c>
      <c r="M34" s="1">
        <v>0.3</v>
      </c>
      <c r="N34" s="23">
        <v>7.3991059332118247</v>
      </c>
      <c r="O34" s="23">
        <v>10.174072731717899</v>
      </c>
      <c r="P34" s="23">
        <v>13.519805195858151</v>
      </c>
      <c r="Q34" s="1">
        <v>15.67276486075535</v>
      </c>
      <c r="R34" s="1">
        <v>17.044853367894298</v>
      </c>
      <c r="S34" s="1">
        <v>18.77941612637925</v>
      </c>
      <c r="T34" s="1">
        <v>23.572322723739902</v>
      </c>
      <c r="U34" s="1">
        <v>26.803313161476449</v>
      </c>
    </row>
    <row r="35" spans="1:21">
      <c r="A35" t="s">
        <v>117</v>
      </c>
      <c r="B35">
        <v>0</v>
      </c>
      <c r="C35">
        <f>0.1*0.6</f>
        <v>0.06</v>
      </c>
      <c r="D35">
        <f>0.6*0.2</f>
        <v>0.12</v>
      </c>
      <c r="E35">
        <v>10.124719600000001</v>
      </c>
      <c r="F35">
        <v>12.7631798</v>
      </c>
      <c r="G35">
        <v>17.104450199999999</v>
      </c>
      <c r="H35">
        <v>19.1644802</v>
      </c>
      <c r="I35">
        <v>22.874509799999998</v>
      </c>
      <c r="J35">
        <v>26.167980199999999</v>
      </c>
      <c r="K35">
        <v>29.8569298</v>
      </c>
      <c r="L35">
        <v>33.889350899999997</v>
      </c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t="s">
        <v>118</v>
      </c>
      <c r="B36">
        <f>0.15*0.6</f>
        <v>0.09</v>
      </c>
      <c r="C36">
        <f>0.15*0.6</f>
        <v>0.09</v>
      </c>
      <c r="D36">
        <f>0.1*0.6</f>
        <v>0.06</v>
      </c>
      <c r="E36">
        <v>7.0027999899999998</v>
      </c>
      <c r="F36">
        <v>8.7957401300000004</v>
      </c>
      <c r="G36">
        <v>11.6451101</v>
      </c>
      <c r="H36">
        <v>13.042200100000001</v>
      </c>
      <c r="I36">
        <v>15.8663902</v>
      </c>
      <c r="J36">
        <v>18.725339900000002</v>
      </c>
      <c r="K36">
        <v>21.0359707</v>
      </c>
      <c r="L36">
        <v>23.2190704</v>
      </c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t="s">
        <v>119</v>
      </c>
      <c r="B37">
        <f>0.1*0.6</f>
        <v>0.06</v>
      </c>
      <c r="C37">
        <f>0.1*0.6</f>
        <v>0.06</v>
      </c>
      <c r="D37">
        <f>0.6*0.25</f>
        <v>0.15</v>
      </c>
      <c r="E37">
        <v>10.9621096</v>
      </c>
      <c r="F37">
        <v>13.796799699999999</v>
      </c>
      <c r="G37">
        <v>17.407459299999999</v>
      </c>
      <c r="H37">
        <v>20.2617893</v>
      </c>
      <c r="I37">
        <v>23.766439399999999</v>
      </c>
      <c r="J37">
        <v>27.3097496</v>
      </c>
      <c r="K37">
        <v>30.210870700000001</v>
      </c>
      <c r="L37">
        <v>34.722030599999997</v>
      </c>
      <c r="M37" s="1" t="s">
        <v>12</v>
      </c>
      <c r="N37" s="34" t="s">
        <v>13</v>
      </c>
      <c r="O37" s="34" t="s">
        <v>90</v>
      </c>
      <c r="P37" s="34" t="s">
        <v>15</v>
      </c>
      <c r="Q37" s="34" t="s">
        <v>91</v>
      </c>
      <c r="R37" s="34" t="s">
        <v>17</v>
      </c>
      <c r="S37" s="34" t="s">
        <v>18</v>
      </c>
      <c r="T37" s="34" t="s">
        <v>19</v>
      </c>
      <c r="U37" s="34" t="s">
        <v>89</v>
      </c>
    </row>
    <row r="38" spans="1:21">
      <c r="M38" s="1">
        <v>0</v>
      </c>
      <c r="N38" s="39">
        <v>1.1323184725251751</v>
      </c>
      <c r="O38" s="39">
        <v>1.585428058702155</v>
      </c>
      <c r="P38" s="39">
        <v>1.6853186652037251</v>
      </c>
      <c r="Q38" s="39">
        <v>2.2964612607085497</v>
      </c>
      <c r="R38" s="39">
        <v>2.6293393944886647</v>
      </c>
      <c r="S38" s="39">
        <v>3.1288847848432049</v>
      </c>
      <c r="T38" s="39">
        <v>3.851349106672175</v>
      </c>
      <c r="U38" s="40">
        <v>4.0078569918400753</v>
      </c>
    </row>
    <row r="39" spans="1:21">
      <c r="M39" s="1">
        <v>7.4999999999999997E-2</v>
      </c>
      <c r="N39" s="33">
        <v>2.6504724957257348</v>
      </c>
      <c r="O39" s="33">
        <v>3.2407681848589651</v>
      </c>
      <c r="P39" s="33">
        <v>4.2103589847020446</v>
      </c>
      <c r="Q39" s="33">
        <v>5.1296211399894949</v>
      </c>
      <c r="R39" s="33">
        <v>5.970367544203885</v>
      </c>
      <c r="S39" s="33">
        <v>6.9040834982104151</v>
      </c>
      <c r="T39" s="33">
        <v>7.9882708924416956</v>
      </c>
      <c r="U39" s="33">
        <v>8.3296806906858993</v>
      </c>
    </row>
    <row r="40" spans="1:21">
      <c r="M40" s="1">
        <v>0.15</v>
      </c>
      <c r="N40" s="33">
        <v>3.7092088555665903</v>
      </c>
      <c r="O40" s="33">
        <v>4.5355976752432552</v>
      </c>
      <c r="P40" s="33">
        <v>5.3580688331754498</v>
      </c>
      <c r="Q40" s="33">
        <v>6.3545313753176798</v>
      </c>
      <c r="R40" s="33">
        <v>7.5147853692356499</v>
      </c>
      <c r="S40" s="33">
        <v>8.7189668379418883</v>
      </c>
      <c r="T40" s="33">
        <v>9.5429366866061542</v>
      </c>
      <c r="U40" s="33">
        <v>10.4041328725438</v>
      </c>
    </row>
    <row r="41" spans="1:21">
      <c r="M41" s="1">
        <v>0.22500000000000001</v>
      </c>
      <c r="N41" s="33">
        <v>4.6540966070082757</v>
      </c>
      <c r="O41" s="33">
        <v>6.5227092372882254</v>
      </c>
      <c r="P41" s="33">
        <v>8.0693120512580663</v>
      </c>
      <c r="Q41" s="33">
        <v>9.2252023414798003</v>
      </c>
      <c r="R41" s="33">
        <v>10.39676242807915</v>
      </c>
      <c r="S41" s="33">
        <v>11.24781924196115</v>
      </c>
      <c r="T41" s="33">
        <v>11.7388268090066</v>
      </c>
      <c r="U41" s="33">
        <v>14.710471827620498</v>
      </c>
    </row>
    <row r="42" spans="1:21">
      <c r="M42" s="1">
        <v>0.3</v>
      </c>
      <c r="N42" s="39">
        <v>5.5744399107301099</v>
      </c>
      <c r="O42" s="39">
        <v>6.9663732093356305</v>
      </c>
      <c r="P42" s="39">
        <v>9.0015706909822839</v>
      </c>
      <c r="Q42" s="39">
        <v>10.46213117046965</v>
      </c>
      <c r="R42" s="39">
        <v>11.213019571528051</v>
      </c>
      <c r="S42" s="39">
        <v>12.88275366533915</v>
      </c>
      <c r="T42" s="39">
        <v>14.556144269711449</v>
      </c>
      <c r="U42" s="40">
        <v>16.619513765546301</v>
      </c>
    </row>
    <row r="45" spans="1:21">
      <c r="M45" t="s">
        <v>104</v>
      </c>
      <c r="N45" s="34" t="s">
        <v>13</v>
      </c>
      <c r="O45" s="34" t="s">
        <v>90</v>
      </c>
      <c r="P45" s="34" t="s">
        <v>15</v>
      </c>
      <c r="Q45" s="34" t="s">
        <v>91</v>
      </c>
      <c r="R45" s="34" t="s">
        <v>17</v>
      </c>
      <c r="S45" s="34" t="s">
        <v>18</v>
      </c>
      <c r="T45" s="34" t="s">
        <v>19</v>
      </c>
      <c r="U45" s="34" t="s">
        <v>89</v>
      </c>
    </row>
    <row r="46" spans="1:21">
      <c r="M46" s="1">
        <v>0</v>
      </c>
      <c r="N46" s="39">
        <v>1.1865050307813512</v>
      </c>
      <c r="O46" s="39">
        <v>1.5467406241143102</v>
      </c>
      <c r="P46" s="39">
        <v>1.74040763022945</v>
      </c>
      <c r="Q46" s="39">
        <v>2.0811417151178002</v>
      </c>
      <c r="R46" s="39">
        <v>2.3897738689049319</v>
      </c>
      <c r="S46" s="39">
        <v>3.069918785686415</v>
      </c>
      <c r="T46" s="39">
        <v>3.64723340554435</v>
      </c>
      <c r="U46" s="40">
        <v>3.8236801519203301</v>
      </c>
    </row>
    <row r="47" spans="1:21">
      <c r="M47" s="1">
        <v>7.4999999999999997E-2</v>
      </c>
      <c r="N47">
        <v>2.3851006400000001</v>
      </c>
      <c r="O47">
        <v>2.5510350000000002</v>
      </c>
      <c r="P47">
        <v>3.1054618399999998</v>
      </c>
      <c r="Q47">
        <v>3.61488415</v>
      </c>
      <c r="R47">
        <v>3.8945226100000001</v>
      </c>
      <c r="S47">
        <v>4.7891564899999999</v>
      </c>
      <c r="T47">
        <v>5.2301548999999996</v>
      </c>
      <c r="U47">
        <v>6.4418953999999999</v>
      </c>
    </row>
    <row r="48" spans="1:21">
      <c r="M48" s="1">
        <v>0.15</v>
      </c>
      <c r="N48" s="33">
        <v>3.2100678939999998</v>
      </c>
      <c r="O48" s="33">
        <v>3.5015640000000001</v>
      </c>
      <c r="P48" s="34">
        <v>5.0020145600000001</v>
      </c>
      <c r="Q48" s="34">
        <v>5.3487941000000001</v>
      </c>
      <c r="R48" s="34">
        <v>5.4815969999999998</v>
      </c>
      <c r="S48" s="34">
        <v>6.7710258999999997</v>
      </c>
      <c r="T48" s="34">
        <v>7.5914799999999998</v>
      </c>
      <c r="U48" s="34">
        <v>9.0025164899999996</v>
      </c>
    </row>
    <row r="49" spans="1:21">
      <c r="M49" s="1">
        <v>0.22500000000000001</v>
      </c>
      <c r="N49" s="34">
        <v>4.0015647999999997</v>
      </c>
      <c r="O49" s="34">
        <v>4.2315005399999999</v>
      </c>
      <c r="P49" s="34">
        <v>6.5478940000000003</v>
      </c>
      <c r="Q49" s="34">
        <v>6.978154</v>
      </c>
      <c r="R49" s="34">
        <v>7.9518469999999999</v>
      </c>
      <c r="S49" s="34">
        <v>8.6105947</v>
      </c>
      <c r="T49" s="34">
        <v>9.5514788999999993</v>
      </c>
      <c r="U49" s="104">
        <v>11.889745100000001</v>
      </c>
    </row>
    <row r="50" spans="1:21">
      <c r="M50" s="1">
        <v>0.3</v>
      </c>
      <c r="N50">
        <v>4.5070768503248697</v>
      </c>
      <c r="O50">
        <v>5.9390211535162507</v>
      </c>
      <c r="P50">
        <v>7.3456365494910205</v>
      </c>
      <c r="Q50">
        <v>8.9613597909309988</v>
      </c>
      <c r="R50">
        <v>10.6080199673445</v>
      </c>
      <c r="S50">
        <v>11.712323637930551</v>
      </c>
      <c r="T50">
        <v>12.78553123016995</v>
      </c>
      <c r="U50">
        <v>15.209020142739849</v>
      </c>
    </row>
    <row r="53" spans="1:21">
      <c r="A53">
        <v>40</v>
      </c>
      <c r="C53">
        <v>60</v>
      </c>
      <c r="E53">
        <v>80</v>
      </c>
      <c r="G53">
        <v>100</v>
      </c>
      <c r="I53">
        <v>120</v>
      </c>
      <c r="K53">
        <v>133</v>
      </c>
      <c r="M53">
        <v>149</v>
      </c>
      <c r="O53" t="s">
        <v>106</v>
      </c>
      <c r="R53" t="s">
        <v>122</v>
      </c>
      <c r="S53" t="s">
        <v>107</v>
      </c>
    </row>
    <row r="54" spans="1:21">
      <c r="A54">
        <v>2.1975599999999997</v>
      </c>
      <c r="B54">
        <v>2.5960900000000002</v>
      </c>
      <c r="C54">
        <v>2.9971199999999998</v>
      </c>
      <c r="D54">
        <v>3.2938399999999999</v>
      </c>
      <c r="E54">
        <v>4.08948</v>
      </c>
      <c r="F54">
        <v>3.8403900000000002</v>
      </c>
      <c r="G54">
        <v>5.1001799999999999</v>
      </c>
      <c r="H54">
        <v>4.5901899999999998</v>
      </c>
      <c r="I54">
        <v>6.34396</v>
      </c>
      <c r="J54">
        <v>5.3358499999999998</v>
      </c>
      <c r="K54">
        <v>7.3117400000000004</v>
      </c>
      <c r="L54">
        <v>6.3628299999999998</v>
      </c>
      <c r="M54">
        <v>8.0506799999999998</v>
      </c>
      <c r="N54">
        <v>7.0747999999999998</v>
      </c>
      <c r="O54">
        <v>9.1872399999999992</v>
      </c>
      <c r="P54">
        <v>7.1853400000000001</v>
      </c>
      <c r="R54">
        <v>7.5336499999999997</v>
      </c>
      <c r="S54">
        <v>7.4948188659440795</v>
      </c>
    </row>
    <row r="55" spans="1:21">
      <c r="A55">
        <v>3.3985199999999995</v>
      </c>
      <c r="B55">
        <v>3.0074199999999998</v>
      </c>
      <c r="C55">
        <v>4.5518399999999994</v>
      </c>
      <c r="D55">
        <v>3.8244199999999999</v>
      </c>
      <c r="E55">
        <v>6.1656599999999999</v>
      </c>
      <c r="F55">
        <v>4.5202200000000001</v>
      </c>
      <c r="G55">
        <v>7.5636600000000005</v>
      </c>
      <c r="H55">
        <v>5.3654200000000003</v>
      </c>
      <c r="I55">
        <v>9.0686199999999992</v>
      </c>
      <c r="J55">
        <v>6.1303999999999998</v>
      </c>
      <c r="K55">
        <v>10.23638</v>
      </c>
      <c r="L55">
        <v>7.2477400000000003</v>
      </c>
      <c r="M55">
        <v>11.62326</v>
      </c>
      <c r="N55">
        <v>8.0263999999999989</v>
      </c>
      <c r="O55">
        <v>13.421979999999998</v>
      </c>
      <c r="P55">
        <v>8.3570199999999986</v>
      </c>
      <c r="R55">
        <v>9.4069599999999998</v>
      </c>
      <c r="S55">
        <v>10.910165215144481</v>
      </c>
    </row>
    <row r="56" spans="1:21">
      <c r="A56">
        <v>5.199959999999999</v>
      </c>
      <c r="B56">
        <v>2.1847599999999998</v>
      </c>
      <c r="C56">
        <v>6.8839199999999998</v>
      </c>
      <c r="D56">
        <v>2.7632599999999998</v>
      </c>
      <c r="E56">
        <v>9.2799300000000002</v>
      </c>
      <c r="F56">
        <v>3.1605600000000003</v>
      </c>
      <c r="G56">
        <v>11.25888</v>
      </c>
      <c r="H56">
        <v>3.8149600000000001</v>
      </c>
      <c r="I56">
        <v>13.155609999999999</v>
      </c>
      <c r="J56">
        <v>4.5412999999999997</v>
      </c>
      <c r="K56">
        <v>14.623340000000001</v>
      </c>
      <c r="L56">
        <v>5.4779200000000001</v>
      </c>
      <c r="M56">
        <v>16.982130000000002</v>
      </c>
      <c r="N56">
        <v>6.1231999999999998</v>
      </c>
      <c r="O56">
        <v>19.774089999999998</v>
      </c>
      <c r="P56">
        <v>6.0136599999999998</v>
      </c>
      <c r="R56">
        <v>12.593830000000001</v>
      </c>
      <c r="S56">
        <v>13.113860822550102</v>
      </c>
    </row>
    <row r="57" spans="1:21">
      <c r="A57">
        <v>2.7980399999999999</v>
      </c>
      <c r="B57">
        <v>2.1847599999999998</v>
      </c>
      <c r="C57">
        <v>3.7744799999999996</v>
      </c>
      <c r="D57">
        <v>2.7632599999999998</v>
      </c>
      <c r="E57">
        <v>5.1275700000000004</v>
      </c>
      <c r="F57">
        <v>3.1605600000000003</v>
      </c>
      <c r="G57">
        <v>6.3319200000000002</v>
      </c>
      <c r="H57">
        <v>3.8149600000000001</v>
      </c>
      <c r="I57">
        <v>7.7062900000000001</v>
      </c>
      <c r="J57">
        <v>4.5412999999999997</v>
      </c>
      <c r="K57">
        <v>8.7740600000000004</v>
      </c>
      <c r="L57">
        <v>5.4779200000000001</v>
      </c>
      <c r="M57">
        <v>9.8369700000000009</v>
      </c>
      <c r="N57">
        <v>6.1231999999999998</v>
      </c>
      <c r="O57">
        <v>11.304609999999998</v>
      </c>
      <c r="P57">
        <v>6.0136599999999998</v>
      </c>
      <c r="R57">
        <v>13.781009999999998</v>
      </c>
      <c r="S57">
        <v>14.182103227502299</v>
      </c>
    </row>
    <row r="58" spans="1:21">
      <c r="A58">
        <v>2.7980399999999999</v>
      </c>
      <c r="B58">
        <v>5.0640700000000001</v>
      </c>
      <c r="C58">
        <v>3.7744799999999996</v>
      </c>
      <c r="D58">
        <v>6.4773199999999997</v>
      </c>
      <c r="E58">
        <f>D33*19.922+1.78</f>
        <v>4.1706399999999997</v>
      </c>
      <c r="F58">
        <v>7.9193700000000007</v>
      </c>
      <c r="G58">
        <v>6.3319200000000002</v>
      </c>
      <c r="H58">
        <v>9.2415699999999994</v>
      </c>
      <c r="I58">
        <v>7.7062900000000001</v>
      </c>
      <c r="J58">
        <v>10.103149999999999</v>
      </c>
      <c r="K58">
        <v>8.7740600000000004</v>
      </c>
      <c r="L58">
        <v>11.67229</v>
      </c>
      <c r="M58">
        <v>9.8369700000000009</v>
      </c>
      <c r="N58">
        <v>12.784400000000002</v>
      </c>
      <c r="O58">
        <v>11.304609999999998</v>
      </c>
      <c r="P58">
        <v>14.215420000000002</v>
      </c>
      <c r="R58">
        <v>16.857410000000002</v>
      </c>
      <c r="S58">
        <v>16.467010168255001</v>
      </c>
    </row>
    <row r="59" spans="1:21">
      <c r="A59">
        <f>D33*12+1.3</f>
        <v>2.74</v>
      </c>
      <c r="C59">
        <f>D33*14.3+1.4</f>
        <v>3.1159999999999997</v>
      </c>
      <c r="E59">
        <f>D33*21.783+2.05</f>
        <v>4.6639599999999994</v>
      </c>
      <c r="G59">
        <f>D33*19.922+1.7</f>
        <v>4.0906399999999996</v>
      </c>
      <c r="I59">
        <f>D33*25.98+2.06</f>
        <v>5.1776</v>
      </c>
      <c r="K59">
        <f>D33*26.556+2.88</f>
        <v>6.0667200000000001</v>
      </c>
      <c r="M59">
        <f>D33*27.93+3.4</f>
        <v>6.7515999999999998</v>
      </c>
      <c r="O59">
        <f>D33*36.68+3.7</f>
        <v>8.1016000000000012</v>
      </c>
      <c r="R59">
        <v>19.741289999999999</v>
      </c>
      <c r="S59">
        <v>19.91065337721427</v>
      </c>
    </row>
    <row r="60" spans="1:21">
      <c r="A60">
        <f t="shared" ref="A60:A63" si="27">D34*12+1.3</f>
        <v>2.02</v>
      </c>
      <c r="C60">
        <f t="shared" ref="C60:C63" si="28">D34*14.3+1.4</f>
        <v>2.258</v>
      </c>
      <c r="E60">
        <f t="shared" ref="E60:E63" si="29">D34*21.783+2.05</f>
        <v>3.3569800000000001</v>
      </c>
      <c r="G60">
        <f t="shared" ref="G60:G63" si="30">D34*19.922+1.7</f>
        <v>2.8953199999999999</v>
      </c>
      <c r="I60">
        <f t="shared" ref="I60:I63" si="31">D34*25.98+2.06</f>
        <v>3.6188000000000002</v>
      </c>
      <c r="K60">
        <f t="shared" ref="K60:K63" si="32">D34*26.556+2.88</f>
        <v>4.4733599999999996</v>
      </c>
      <c r="M60">
        <f t="shared" ref="M60:M63" si="33">D34*27.93+3.4</f>
        <v>5.0758000000000001</v>
      </c>
      <c r="O60">
        <f t="shared" ref="O60:O63" si="34">D34*36.68+3.7</f>
        <v>5.9008000000000003</v>
      </c>
      <c r="R60">
        <v>21.877079999999999</v>
      </c>
      <c r="S60">
        <v>21.473412750566755</v>
      </c>
    </row>
    <row r="61" spans="1:21">
      <c r="A61">
        <f t="shared" si="27"/>
        <v>2.74</v>
      </c>
      <c r="C61">
        <f t="shared" si="28"/>
        <v>3.1159999999999997</v>
      </c>
      <c r="E61">
        <f t="shared" si="29"/>
        <v>4.6639599999999994</v>
      </c>
      <c r="G61">
        <f t="shared" si="30"/>
        <v>4.0906399999999996</v>
      </c>
      <c r="I61">
        <f t="shared" si="31"/>
        <v>5.1776</v>
      </c>
      <c r="K61">
        <f t="shared" si="32"/>
        <v>6.0667200000000001</v>
      </c>
      <c r="M61">
        <f t="shared" si="33"/>
        <v>6.7515999999999998</v>
      </c>
      <c r="O61">
        <f t="shared" si="34"/>
        <v>8.1016000000000012</v>
      </c>
      <c r="R61">
        <v>24.47418</v>
      </c>
      <c r="S61">
        <v>25.547017934740662</v>
      </c>
    </row>
    <row r="62" spans="1:21">
      <c r="A62">
        <f t="shared" si="27"/>
        <v>2.02</v>
      </c>
      <c r="C62">
        <f t="shared" si="28"/>
        <v>2.258</v>
      </c>
      <c r="E62">
        <f t="shared" si="29"/>
        <v>3.3569800000000001</v>
      </c>
      <c r="G62">
        <f t="shared" si="30"/>
        <v>2.8953199999999999</v>
      </c>
      <c r="I62">
        <f t="shared" si="31"/>
        <v>3.6188000000000002</v>
      </c>
      <c r="K62">
        <f t="shared" si="32"/>
        <v>4.4733599999999996</v>
      </c>
      <c r="M62">
        <f t="shared" si="33"/>
        <v>5.0758000000000001</v>
      </c>
      <c r="O62">
        <f t="shared" si="34"/>
        <v>5.9008000000000003</v>
      </c>
      <c r="R62">
        <v>8.4259399999999989</v>
      </c>
      <c r="S62">
        <v>8.0124479837684639</v>
      </c>
    </row>
    <row r="63" spans="1:21">
      <c r="A63">
        <f t="shared" si="27"/>
        <v>3.0999999999999996</v>
      </c>
      <c r="C63">
        <f t="shared" si="28"/>
        <v>3.5449999999999999</v>
      </c>
      <c r="E63">
        <f t="shared" si="29"/>
        <v>5.31745</v>
      </c>
      <c r="G63">
        <f t="shared" si="30"/>
        <v>4.6882999999999999</v>
      </c>
      <c r="I63">
        <f t="shared" si="31"/>
        <v>5.9569999999999999</v>
      </c>
      <c r="K63">
        <f t="shared" si="32"/>
        <v>6.8634000000000004</v>
      </c>
      <c r="M63">
        <f t="shared" si="33"/>
        <v>7.5894999999999992</v>
      </c>
      <c r="O63">
        <f t="shared" si="34"/>
        <v>9.202</v>
      </c>
      <c r="R63">
        <v>10.634259999999998</v>
      </c>
      <c r="S63">
        <v>11.758693263452862</v>
      </c>
    </row>
    <row r="64" spans="1:21">
      <c r="R64">
        <v>14.042860000000001</v>
      </c>
      <c r="S64">
        <v>13.974402932787111</v>
      </c>
    </row>
    <row r="65" spans="18:19">
      <c r="R65">
        <v>15.824400000000001</v>
      </c>
      <c r="S65">
        <v>15.680585991179118</v>
      </c>
    </row>
    <row r="66" spans="18:19">
      <c r="R66">
        <v>18.817819999999998</v>
      </c>
      <c r="S66">
        <v>19.113720602614926</v>
      </c>
    </row>
    <row r="67" spans="18:19">
      <c r="R67">
        <v>21.95748</v>
      </c>
      <c r="S67">
        <v>21.722883386783799</v>
      </c>
    </row>
    <row r="68" spans="18:19">
      <c r="R68">
        <v>24.725459999999998</v>
      </c>
      <c r="S68">
        <v>24.5070181493174</v>
      </c>
    </row>
    <row r="69" spans="18:19">
      <c r="R69">
        <v>27.679799999999997</v>
      </c>
      <c r="S69">
        <v>28.118128515370401</v>
      </c>
    </row>
    <row r="70" spans="18:19">
      <c r="R70">
        <v>10.12472</v>
      </c>
      <c r="S70">
        <v>10.4062193874251</v>
      </c>
    </row>
    <row r="71" spans="18:19">
      <c r="R71">
        <v>12.763179999999998</v>
      </c>
      <c r="S71">
        <v>11.5941214021516</v>
      </c>
    </row>
    <row r="72" spans="18:19">
      <c r="R72">
        <v>17.10445</v>
      </c>
      <c r="S72">
        <v>15.9779736982568</v>
      </c>
    </row>
    <row r="73" spans="18:19">
      <c r="R73">
        <v>19.164480000000001</v>
      </c>
      <c r="S73">
        <v>18.163268009618999</v>
      </c>
    </row>
    <row r="74" spans="18:19">
      <c r="R74">
        <v>22.874510000000001</v>
      </c>
      <c r="S74">
        <v>21.001272112206902</v>
      </c>
    </row>
    <row r="75" spans="18:19">
      <c r="R75">
        <v>26.16798</v>
      </c>
      <c r="S75">
        <v>27.3391559624168</v>
      </c>
    </row>
    <row r="76" spans="18:19">
      <c r="R76">
        <v>29.856930000000002</v>
      </c>
      <c r="S76">
        <v>29.222981138407</v>
      </c>
    </row>
    <row r="77" spans="18:19">
      <c r="R77">
        <v>33.889349999999993</v>
      </c>
      <c r="S77">
        <v>32.457130995817899</v>
      </c>
    </row>
    <row r="78" spans="18:19">
      <c r="R78">
        <v>7.0027999999999988</v>
      </c>
      <c r="S78">
        <v>7.155538031788943</v>
      </c>
    </row>
    <row r="79" spans="18:19">
      <c r="R79">
        <v>8.7957399999999986</v>
      </c>
      <c r="S79">
        <v>9.1853168121169002</v>
      </c>
    </row>
    <row r="80" spans="18:19">
      <c r="R80">
        <v>11.645110000000001</v>
      </c>
      <c r="S80">
        <v>12.123453445640401</v>
      </c>
    </row>
    <row r="81" spans="18:19">
      <c r="R81">
        <v>13.042199999999999</v>
      </c>
      <c r="S81">
        <v>13.980697034638901</v>
      </c>
    </row>
    <row r="82" spans="18:19">
      <c r="R82">
        <v>15.866389999999999</v>
      </c>
      <c r="S82">
        <v>16.989148526737001</v>
      </c>
    </row>
    <row r="83" spans="18:19">
      <c r="R83">
        <v>18.725339999999999</v>
      </c>
      <c r="S83">
        <v>19.636378862641983</v>
      </c>
    </row>
    <row r="84" spans="18:19">
      <c r="R84">
        <v>21.035970000000002</v>
      </c>
      <c r="S84">
        <v>20.617992914795451</v>
      </c>
    </row>
    <row r="85" spans="18:19">
      <c r="R85">
        <v>23.219069999999999</v>
      </c>
      <c r="S85">
        <v>24.702773970530849</v>
      </c>
    </row>
    <row r="86" spans="18:19">
      <c r="R86">
        <v>10.962109999999999</v>
      </c>
      <c r="S86">
        <v>9.9682879429035101</v>
      </c>
    </row>
    <row r="87" spans="18:19">
      <c r="R87">
        <v>13.796799999999999</v>
      </c>
      <c r="S87">
        <v>13.023305566507901</v>
      </c>
    </row>
    <row r="88" spans="18:19">
      <c r="R88">
        <v>17.40746</v>
      </c>
      <c r="S88">
        <v>16.766423241282901</v>
      </c>
    </row>
    <row r="89" spans="18:19">
      <c r="R89">
        <v>20.261789999999998</v>
      </c>
      <c r="S89">
        <v>19.281405763709898</v>
      </c>
    </row>
    <row r="90" spans="18:19">
      <c r="R90">
        <v>23.766439999999999</v>
      </c>
      <c r="S90">
        <v>22.733911885852301</v>
      </c>
    </row>
    <row r="91" spans="18:19">
      <c r="R91">
        <v>27.309750000000001</v>
      </c>
      <c r="S91">
        <v>26.522501648813599</v>
      </c>
    </row>
    <row r="92" spans="18:19">
      <c r="R92">
        <v>30.21087</v>
      </c>
      <c r="S92">
        <v>28.3700983744918</v>
      </c>
    </row>
    <row r="93" spans="18:19">
      <c r="R93">
        <v>34.722029999999997</v>
      </c>
      <c r="S93">
        <v>31.123794235217201</v>
      </c>
    </row>
  </sheetData>
  <phoneticPr fontId="2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varyingtime</vt:lpstr>
      <vt:lpstr>sametime</vt:lpstr>
      <vt:lpstr>LowConc</vt:lpstr>
      <vt:lpstr>2withsludge</vt:lpstr>
      <vt:lpstr>2withSoil</vt:lpstr>
      <vt:lpstr>3withsoil</vt:lpstr>
      <vt:lpstr>3withsludge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He, Yang</dc:creator>
  <cp:lastModifiedBy>Yang He</cp:lastModifiedBy>
  <dcterms:created xsi:type="dcterms:W3CDTF">2017-08-21T16:38:26Z</dcterms:created>
  <dcterms:modified xsi:type="dcterms:W3CDTF">2018-04-18T20:12:29Z</dcterms:modified>
</cp:coreProperties>
</file>